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e402156\Desktop\Filesystem\00_Temp\"/>
    </mc:Choice>
  </mc:AlternateContent>
  <xr:revisionPtr revIDLastSave="0" documentId="13_ncr:1_{61BAA2B6-1185-4F39-86B6-0ACEA4F96709}" xr6:coauthVersionLast="47" xr6:coauthVersionMax="47" xr10:uidLastSave="{00000000-0000-0000-0000-000000000000}"/>
  <bookViews>
    <workbookView xWindow="-120" yWindow="-120" windowWidth="29040" windowHeight="17520" xr2:uid="{7B6BF0BF-25B9-4C6A-8E11-42AAD17177D6}"/>
  </bookViews>
  <sheets>
    <sheet name="data" sheetId="1" r:id="rId1"/>
  </sheets>
  <externalReferences>
    <externalReference r:id="rId2"/>
  </externalReferences>
  <definedNames>
    <definedName name="PF">[1]Support!$B$20:$B$21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58" i="1" l="1"/>
  <c r="L58" i="1" s="1"/>
  <c r="O58" i="1"/>
  <c r="K57" i="1"/>
  <c r="L57" i="1" s="1"/>
  <c r="O57" i="1"/>
  <c r="K56" i="1"/>
  <c r="L56" i="1" s="1"/>
  <c r="O56" i="1"/>
  <c r="K55" i="1"/>
  <c r="L55" i="1" s="1"/>
  <c r="O55" i="1"/>
  <c r="O54" i="1"/>
  <c r="K54" i="1"/>
  <c r="L54" i="1" s="1"/>
  <c r="H54" i="1"/>
  <c r="F54" i="1"/>
  <c r="O53" i="1"/>
  <c r="K53" i="1"/>
  <c r="L53" i="1" s="1"/>
  <c r="H53" i="1"/>
  <c r="F53" i="1"/>
  <c r="O52" i="1"/>
  <c r="K52" i="1"/>
  <c r="L52" i="1" s="1"/>
  <c r="H52" i="1"/>
  <c r="F52" i="1"/>
  <c r="O51" i="1"/>
  <c r="K51" i="1"/>
  <c r="L51" i="1" s="1"/>
  <c r="H51" i="1"/>
  <c r="F51" i="1"/>
  <c r="O50" i="1"/>
  <c r="K50" i="1"/>
  <c r="L50" i="1" s="1"/>
  <c r="H50" i="1"/>
  <c r="F50" i="1"/>
  <c r="O49" i="1"/>
  <c r="K49" i="1"/>
  <c r="L49" i="1" s="1"/>
  <c r="H49" i="1"/>
  <c r="F49" i="1"/>
  <c r="O48" i="1"/>
  <c r="K48" i="1"/>
  <c r="L48" i="1" s="1"/>
  <c r="H48" i="1"/>
  <c r="F48" i="1"/>
  <c r="O47" i="1"/>
  <c r="K47" i="1"/>
  <c r="L47" i="1" s="1"/>
  <c r="H47" i="1"/>
  <c r="F47" i="1"/>
  <c r="O46" i="1"/>
  <c r="K46" i="1"/>
  <c r="L46" i="1" s="1"/>
  <c r="H46" i="1"/>
  <c r="F46" i="1"/>
  <c r="O45" i="1"/>
  <c r="K45" i="1"/>
  <c r="L45" i="1" s="1"/>
  <c r="H45" i="1"/>
  <c r="F45" i="1"/>
  <c r="O44" i="1"/>
  <c r="K44" i="1"/>
  <c r="L44" i="1" s="1"/>
  <c r="H44" i="1"/>
  <c r="F44" i="1"/>
  <c r="O43" i="1"/>
  <c r="K43" i="1"/>
  <c r="L43" i="1" s="1"/>
  <c r="H43" i="1"/>
  <c r="F43" i="1"/>
  <c r="O42" i="1"/>
  <c r="K42" i="1"/>
  <c r="L42" i="1" s="1"/>
  <c r="H42" i="1"/>
  <c r="F42" i="1"/>
  <c r="O41" i="1"/>
  <c r="K41" i="1"/>
  <c r="L41" i="1" s="1"/>
  <c r="H41" i="1"/>
  <c r="F41" i="1"/>
  <c r="O40" i="1"/>
  <c r="K40" i="1"/>
  <c r="L40" i="1" s="1"/>
  <c r="H40" i="1"/>
  <c r="F40" i="1"/>
  <c r="O39" i="1"/>
  <c r="K39" i="1"/>
  <c r="L39" i="1" s="1"/>
  <c r="H39" i="1"/>
  <c r="F39" i="1"/>
  <c r="O38" i="1"/>
  <c r="K38" i="1"/>
  <c r="L38" i="1" s="1"/>
  <c r="H38" i="1"/>
  <c r="F38" i="1"/>
  <c r="O37" i="1"/>
  <c r="K37" i="1"/>
  <c r="L37" i="1" s="1"/>
  <c r="H37" i="1"/>
  <c r="F37" i="1"/>
  <c r="O36" i="1"/>
  <c r="K36" i="1"/>
  <c r="L36" i="1" s="1"/>
  <c r="H36" i="1"/>
  <c r="F36" i="1"/>
  <c r="O35" i="1"/>
  <c r="K35" i="1"/>
  <c r="L35" i="1" s="1"/>
  <c r="H35" i="1"/>
  <c r="F35" i="1"/>
  <c r="O34" i="1"/>
  <c r="K34" i="1"/>
  <c r="L34" i="1" s="1"/>
  <c r="H34" i="1"/>
  <c r="F34" i="1"/>
  <c r="O33" i="1"/>
  <c r="K33" i="1"/>
  <c r="L33" i="1" s="1"/>
  <c r="H33" i="1"/>
  <c r="F33" i="1"/>
  <c r="O32" i="1"/>
  <c r="K32" i="1"/>
  <c r="L32" i="1" s="1"/>
  <c r="H32" i="1"/>
  <c r="F32" i="1"/>
  <c r="O31" i="1"/>
  <c r="K31" i="1"/>
  <c r="L31" i="1" s="1"/>
  <c r="H31" i="1"/>
  <c r="F31" i="1"/>
  <c r="O30" i="1"/>
  <c r="K30" i="1"/>
  <c r="L30" i="1" s="1"/>
  <c r="H30" i="1"/>
  <c r="F30" i="1"/>
  <c r="O29" i="1"/>
  <c r="K29" i="1"/>
  <c r="L29" i="1" s="1"/>
  <c r="H29" i="1"/>
  <c r="F29" i="1"/>
  <c r="O28" i="1"/>
  <c r="K28" i="1"/>
  <c r="L28" i="1" s="1"/>
  <c r="H28" i="1"/>
  <c r="F28" i="1"/>
  <c r="O27" i="1"/>
  <c r="K27" i="1"/>
  <c r="L27" i="1" s="1"/>
  <c r="H27" i="1"/>
  <c r="F27" i="1"/>
  <c r="O26" i="1"/>
  <c r="K26" i="1"/>
  <c r="L26" i="1" s="1"/>
  <c r="H26" i="1"/>
  <c r="F26" i="1"/>
  <c r="O25" i="1"/>
  <c r="K25" i="1"/>
  <c r="L25" i="1" s="1"/>
  <c r="H25" i="1"/>
  <c r="F25" i="1"/>
  <c r="O24" i="1"/>
  <c r="K24" i="1"/>
  <c r="L24" i="1" s="1"/>
  <c r="H24" i="1"/>
  <c r="F24" i="1"/>
</calcChain>
</file>

<file path=xl/sharedStrings.xml><?xml version="1.0" encoding="utf-8"?>
<sst xmlns="http://schemas.openxmlformats.org/spreadsheetml/2006/main" count="172" uniqueCount="75">
  <si>
    <t>Misc Notes / Thoughts</t>
  </si>
  <si>
    <t>Scanner is a very new system with an AI recon for Adult Abd pelvis and scanner previously set to pick mAs based on expectation of AI recon. Scanner currently has very few adult patient data points and no pediatric</t>
  </si>
  <si>
    <t>this system had very low patient doses. Just did a followup test of new protocols for ACR submission and it's CNR will not pass. Currently going to try to collect some data with Sure Exposure 3D set to Standard instead of AiCE Standard.</t>
  </si>
  <si>
    <t>a few studies might have had their mAs limited because of the limits for the min and max mA….. However this would not impact their assessment of Dw.</t>
  </si>
  <si>
    <t>Dw for 32 cm with inner 16 removed but 10 cm resting inside larger hole pretty good match for a 84 Kg patient.. (phantom = 31.2 cm, low statistic patient average of 31.5cm)</t>
  </si>
  <si>
    <t>Dw for 32 cm with inner 16 and 10 cm both removed a pretty good match for a 70 Kg patient.. (phantom = 29.4 cm, low statistic patient average of 28.6 cm)</t>
  </si>
  <si>
    <t>in future… if doing more sampling… make sure to set min and max mA limits to lowest and highest from the beginning of data acquisition</t>
  </si>
  <si>
    <t>ROI sizes didn't change much as I didn't have to redraw the ROI unless changing from a different phantom outer diameter.</t>
  </si>
  <si>
    <t>I put a about 1 cm of foam underneath the CTDI phantom. This was helpful as it allowed easy/quick use of circular ROI that could enclose the CTDI phantom without inclusion of patient table.</t>
  </si>
  <si>
    <t>PATIENT DATA</t>
  </si>
  <si>
    <t>category</t>
  </si>
  <si>
    <t>patient sample size</t>
  </si>
  <si>
    <t>average mA</t>
  </si>
  <si>
    <t>average mAs</t>
  </si>
  <si>
    <t>Average effective mAs</t>
  </si>
  <si>
    <t>Average AP (cm)</t>
  </si>
  <si>
    <t>Average Lat (cm)</t>
  </si>
  <si>
    <t>Average Dw (cm)</t>
  </si>
  <si>
    <t>Notes</t>
  </si>
  <si>
    <t>Adult Abd - mid liver - ~70kg</t>
  </si>
  <si>
    <t>Adult Abd - mid liver - avg cdc weight ~ 84 kg</t>
  </si>
  <si>
    <t>Adult Head</t>
  </si>
  <si>
    <t>mA likely saturated on technique all but one patient was at 340 mA, other was 330</t>
  </si>
  <si>
    <t>PHANTOM TEST DATA</t>
  </si>
  <si>
    <t>Theoretical Estimation Based on acrylic volume, 124 HU for acrylic, and -1000 for air</t>
  </si>
  <si>
    <t>Empirical Data</t>
  </si>
  <si>
    <t>Phantom Configuration</t>
  </si>
  <si>
    <t>Scanner Used</t>
  </si>
  <si>
    <t>Date</t>
  </si>
  <si>
    <t>Acquisition Parameters</t>
  </si>
  <si>
    <t>kVp</t>
  </si>
  <si>
    <t>mA</t>
  </si>
  <si>
    <t>mAs</t>
  </si>
  <si>
    <t>effective mAs</t>
  </si>
  <si>
    <t>area of acrylic in phantom ROI (cm^2)</t>
  </si>
  <si>
    <t>area of phantom ROI  (acrylic and internal air) (cm^2)</t>
  </si>
  <si>
    <t>Estimated Average HU</t>
  </si>
  <si>
    <t>~ Dw (cm)</t>
  </si>
  <si>
    <t>Drawn ROI (excludes support surface, may include extra air) (cm^2)</t>
  </si>
  <si>
    <t>Average HU for ROI</t>
  </si>
  <si>
    <t>Calculated Dw (cm)</t>
  </si>
  <si>
    <t>notes</t>
  </si>
  <si>
    <t>32cm (holes filled)</t>
  </si>
  <si>
    <t>NGPT, Canon Aquilion Prime SP</t>
  </si>
  <si>
    <t>Abd/Pel WO, pitch of 0.813, rot time of 0.5s, Sure Exp 3D AiCE Standard</t>
  </si>
  <si>
    <t>32cm outer + 16 cm - 10 cm (holes filled)</t>
  </si>
  <si>
    <t>32cm outer - 16 cm - 10 cm (holes filled)</t>
  </si>
  <si>
    <t>likely throttled by min mA</t>
  </si>
  <si>
    <t>32cm outer - 16 cm + 10 cm (holes filled)</t>
  </si>
  <si>
    <t>16 cm (holes filled)</t>
  </si>
  <si>
    <t>Abd/Pel WO, pitch of .813, rot time of 0.5s, Sure Exp 3D AiCE Standard, min mA reduced to 10</t>
  </si>
  <si>
    <t>was throttling at min mA of 100 yielding effective mAs at 40, manually changed min mA to 10.</t>
  </si>
  <si>
    <t>16 cm - 10 cm (holes filled)</t>
  </si>
  <si>
    <t>likely throttling at min mA of min mA settings</t>
  </si>
  <si>
    <t>10 cm (holes filled)</t>
  </si>
  <si>
    <t>Adult Head - phantom on table, (Brain WO), Sure Exp 3D Standard, pitch 0.625, rot time = 0.75s</t>
  </si>
  <si>
    <t>CTDIvol = 51.1</t>
  </si>
  <si>
    <t>Ped Abd (Ab Chil 16-30kg), Sure Exp 3D 16-130 kg, pitch 0.813, rot time = 0.5 s</t>
  </si>
  <si>
    <t>CTDIvol = 0.6</t>
  </si>
  <si>
    <t>Adult Head - phantom in head holder, (Brain WO), Sure Exp 3D Standard, pitch 0.625, rot time = 0.75s</t>
  </si>
  <si>
    <t>CTDIvol = 43.7</t>
  </si>
  <si>
    <t>ACR Phantom, uniformity/distance slice, no positioning/support cradle</t>
  </si>
  <si>
    <t>MDC, Canon Aquilion Prime SP</t>
  </si>
  <si>
    <t>Dw for 16cm CTDI a little low relative to adult head patients so far (phantom = 16.9 cm, low statistic patient average of 18.9 cm).  The mA matched really well when the 16 cm was scanned on patient table and not head holder.</t>
  </si>
  <si>
    <t>A similar approach might be feasible for ped abd and ped head… but I need more data on what an average Dw would be for those patient populations. The Dw for the ped/abd should be close to that for an adult head.</t>
  </si>
  <si>
    <t>Dw for ACR phantom on the uniformity slice, not in its positioning cradle, is around 20 cm. I a little high for an adult head. However I wonder if a simple (or weighted average) of the mA a scanner would select for it and for the 16 cm CTDI could be used for a adult head?</t>
  </si>
  <si>
    <t>32 cm outer ring only, 4 holes empty</t>
  </si>
  <si>
    <t>16 cm ctdi, w/ 10 cm, 5 holes empty</t>
  </si>
  <si>
    <t>16 cm ctdi, w/ 10 cm, 9 holes empty</t>
  </si>
  <si>
    <t>16 cm minus 10 cm, 4 holes empty</t>
  </si>
  <si>
    <t>10 cm ctdi, 5 holes empty</t>
  </si>
  <si>
    <t>5 fill rods rubber banded together</t>
  </si>
  <si>
    <t>9 fill rods rubber banded together</t>
  </si>
  <si>
    <t>13 fill rods rubber banded together</t>
  </si>
  <si>
    <t>Other Theoretical Test Configurations (with probe holes removed) - NOT VALIDATED ON A CT SCANNER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</si>
</sst>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b/>
      <sz val="11"/>
      <color rgb="FFFF0000"/>
      <name val="Aptos Narrow"/>
      <family val="2"/>
      <scheme val="minor"/>
    </font>
    <font>
      <sz val="10"/>
      <name val="Arial"/>
      <family val="2"/>
    </font>
    <font>
      <sz val="9"/>
      <name val="Arial"/>
      <family val="2"/>
    </font>
  </fonts>
  <fills count="5">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bgColor theme="4"/>
      </patternFill>
    </fill>
  </fills>
  <borders count="11">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indexed="64"/>
      </right>
      <top style="thin">
        <color rgb="FF000000"/>
      </top>
      <bottom style="thin">
        <color indexed="64"/>
      </bottom>
      <diagonal/>
    </border>
  </borders>
  <cellStyleXfs count="4">
    <xf numFmtId="0" fontId="0" fillId="0" borderId="0"/>
    <xf numFmtId="0" fontId="2" fillId="0" borderId="0"/>
    <xf numFmtId="0" fontId="6" fillId="0" borderId="0">
      <alignment vertical="top" wrapText="1"/>
    </xf>
    <xf numFmtId="0" fontId="2" fillId="0" borderId="0"/>
  </cellStyleXfs>
  <cellXfs count="37">
    <xf numFmtId="0" fontId="0" fillId="0" borderId="0" xfId="0"/>
    <xf numFmtId="0" fontId="5" fillId="0" borderId="0" xfId="0" applyFont="1"/>
    <xf numFmtId="0" fontId="0" fillId="0" borderId="0" xfId="0" applyAlignment="1">
      <alignment horizontal="left" indent="2"/>
    </xf>
    <xf numFmtId="0" fontId="0" fillId="0" borderId="1" xfId="0" applyBorder="1"/>
    <xf numFmtId="0" fontId="0" fillId="0" borderId="2" xfId="0" applyBorder="1"/>
    <xf numFmtId="0" fontId="0" fillId="0" borderId="3" xfId="0" applyBorder="1"/>
    <xf numFmtId="0" fontId="2" fillId="0" borderId="4" xfId="1" applyBorder="1"/>
    <xf numFmtId="0" fontId="0" fillId="0" borderId="5" xfId="0" applyBorder="1"/>
    <xf numFmtId="0" fontId="0" fillId="0" borderId="6" xfId="0" applyBorder="1"/>
    <xf numFmtId="0" fontId="2" fillId="0" borderId="7" xfId="1" applyBorder="1"/>
    <xf numFmtId="0" fontId="0" fillId="0" borderId="8" xfId="0" applyBorder="1"/>
    <xf numFmtId="0" fontId="0" fillId="0" borderId="9" xfId="0" applyBorder="1"/>
    <xf numFmtId="0" fontId="7" fillId="0" borderId="0" xfId="2" applyFont="1" applyAlignment="1">
      <alignment vertical="top"/>
    </xf>
    <xf numFmtId="0" fontId="0" fillId="0" borderId="0" xfId="0" applyAlignment="1">
      <alignment horizontal="center"/>
    </xf>
    <xf numFmtId="0" fontId="3" fillId="0" borderId="1" xfId="0" applyFont="1" applyBorder="1" applyAlignment="1">
      <alignment wrapText="1"/>
    </xf>
    <xf numFmtId="0" fontId="3" fillId="0" borderId="2" xfId="0" applyFont="1" applyBorder="1" applyAlignment="1">
      <alignment wrapText="1"/>
    </xf>
    <xf numFmtId="164" fontId="4" fillId="0" borderId="2" xfId="3" applyNumberFormat="1" applyFont="1" applyBorder="1" applyAlignment="1">
      <alignment wrapText="1"/>
    </xf>
    <xf numFmtId="0" fontId="3" fillId="0" borderId="3" xfId="0" applyFont="1" applyBorder="1" applyAlignment="1">
      <alignment wrapText="1"/>
    </xf>
    <xf numFmtId="0" fontId="2" fillId="0" borderId="4" xfId="0" applyFont="1" applyBorder="1"/>
    <xf numFmtId="0" fontId="2" fillId="0" borderId="5" xfId="0" applyFont="1" applyBorder="1"/>
    <xf numFmtId="16" fontId="2" fillId="0" borderId="5" xfId="0" applyNumberFormat="1" applyFont="1" applyBorder="1"/>
    <xf numFmtId="164" fontId="2" fillId="0" borderId="5" xfId="0" applyNumberFormat="1" applyFont="1" applyBorder="1"/>
    <xf numFmtId="164" fontId="2" fillId="0" borderId="5" xfId="3" applyNumberFormat="1" applyBorder="1"/>
    <xf numFmtId="0" fontId="2" fillId="0" borderId="6" xfId="0" applyFont="1" applyBorder="1"/>
    <xf numFmtId="0" fontId="0" fillId="0" borderId="4" xfId="0" applyBorder="1"/>
    <xf numFmtId="16" fontId="0" fillId="0" borderId="5" xfId="0" applyNumberFormat="1" applyBorder="1"/>
    <xf numFmtId="164" fontId="0" fillId="0" borderId="5" xfId="0" applyNumberFormat="1" applyBorder="1"/>
    <xf numFmtId="0" fontId="0" fillId="0" borderId="7" xfId="0" applyBorder="1"/>
    <xf numFmtId="0" fontId="2" fillId="0" borderId="8" xfId="0" applyFont="1" applyBorder="1"/>
    <xf numFmtId="16" fontId="0" fillId="0" borderId="8" xfId="0" applyNumberFormat="1" applyBorder="1"/>
    <xf numFmtId="164" fontId="0" fillId="0" borderId="8" xfId="0" applyNumberFormat="1" applyBorder="1"/>
    <xf numFmtId="164" fontId="2" fillId="0" borderId="8" xfId="3" applyNumberFormat="1" applyBorder="1"/>
    <xf numFmtId="0" fontId="1" fillId="0" borderId="5" xfId="0" applyFont="1" applyBorder="1"/>
    <xf numFmtId="0" fontId="1" fillId="0" borderId="8" xfId="0" applyFont="1" applyBorder="1"/>
    <xf numFmtId="0" fontId="0" fillId="2" borderId="0" xfId="0" applyFill="1" applyAlignment="1">
      <alignment horizontal="center"/>
    </xf>
    <xf numFmtId="0" fontId="0" fillId="3" borderId="0" xfId="0" applyFill="1" applyAlignment="1">
      <alignment horizontal="center"/>
    </xf>
    <xf numFmtId="0" fontId="3" fillId="4" borderId="10" xfId="0" applyFont="1" applyFill="1" applyBorder="1" applyAlignment="1">
      <alignment wrapText="1"/>
    </xf>
  </cellXfs>
  <cellStyles count="4">
    <cellStyle name="Normal" xfId="0" builtinId="0"/>
    <cellStyle name="Normal 2" xfId="1" xr:uid="{241D5AC3-0CAC-4EAC-B1B0-BE3D6A37CFC0}"/>
    <cellStyle name="Normal 2 2" xfId="3" xr:uid="{058C00D8-DCF3-4906-8F94-D424FE35D84F}"/>
    <cellStyle name="Normal 5" xfId="2" xr:uid="{88B0A605-9DC1-4392-9F49-43F6F21A9FBC}"/>
  </cellStyles>
  <dxfs count="54">
    <dxf>
      <fill>
        <patternFill patternType="none">
          <bgColor indexed="65"/>
        </patternFill>
      </fill>
    </dxf>
    <dxf>
      <font>
        <b/>
        <i val="0"/>
        <color rgb="FFFF9900"/>
      </font>
    </dxf>
    <dxf>
      <font>
        <b/>
        <i val="0"/>
        <u/>
        <color rgb="FFFF0000"/>
      </font>
    </dxf>
    <dxf>
      <fill>
        <patternFill>
          <fgColor indexed="64"/>
          <bgColor theme="4" tint="0.59996337778862885"/>
        </patternFill>
      </fill>
    </dxf>
    <dxf>
      <numFmt numFmtId="165" formatCode=";;;"/>
    </dxf>
    <dxf>
      <numFmt numFmtId="165" formatCode=";;;"/>
      <fill>
        <patternFill patternType="mediumGray">
          <fgColor indexed="64"/>
          <bgColor indexed="65"/>
        </patternFill>
      </fill>
    </dxf>
    <dxf>
      <numFmt numFmtId="165" formatCode=";;;"/>
      <fill>
        <patternFill>
          <fgColor indexed="64"/>
          <bgColor indexed="65"/>
        </patternFill>
      </fill>
    </dxf>
    <dxf>
      <numFmt numFmtId="165" formatCode=";;;"/>
      <fill>
        <patternFill>
          <fgColor indexed="64"/>
          <bgColor indexed="65"/>
        </patternFill>
      </fill>
      <border>
        <left/>
        <right/>
        <top/>
        <bottom/>
      </border>
    </dxf>
    <dxf>
      <fill>
        <patternFill>
          <fgColor indexed="64"/>
          <bgColor rgb="FFFFFF00"/>
        </patternFill>
      </fill>
    </dxf>
    <dxf>
      <fill>
        <patternFill>
          <fgColor indexed="64"/>
          <bgColor rgb="FFFF0000"/>
        </patternFill>
      </fill>
    </dxf>
    <dxf>
      <fill>
        <patternFill patternType="none">
          <bgColor indexed="65"/>
        </patternFill>
      </fill>
    </dxf>
    <dxf>
      <font>
        <b/>
        <i val="0"/>
        <color rgb="FFFF9900"/>
      </font>
    </dxf>
    <dxf>
      <font>
        <b/>
        <i val="0"/>
        <u/>
        <color rgb="FFFF0000"/>
      </font>
    </dxf>
    <dxf>
      <fill>
        <patternFill>
          <fgColor indexed="64"/>
          <bgColor theme="4" tint="0.59996337778862885"/>
        </patternFill>
      </fill>
    </dxf>
    <dxf>
      <numFmt numFmtId="165" formatCode=";;;"/>
    </dxf>
    <dxf>
      <numFmt numFmtId="165" formatCode=";;;"/>
      <fill>
        <patternFill patternType="mediumGray">
          <fgColor indexed="64"/>
          <bgColor indexed="65"/>
        </patternFill>
      </fill>
    </dxf>
    <dxf>
      <numFmt numFmtId="165" formatCode=";;;"/>
      <fill>
        <patternFill>
          <fgColor indexed="64"/>
          <bgColor indexed="65"/>
        </patternFill>
      </fill>
    </dxf>
    <dxf>
      <numFmt numFmtId="165" formatCode=";;;"/>
      <fill>
        <patternFill>
          <fgColor indexed="64"/>
          <bgColor indexed="65"/>
        </patternFill>
      </fill>
      <border>
        <left/>
        <right/>
        <top/>
        <bottom/>
      </border>
    </dxf>
    <dxf>
      <fill>
        <patternFill>
          <fgColor indexed="64"/>
          <bgColor rgb="FFFFFF00"/>
        </patternFill>
      </fill>
    </dxf>
    <dxf>
      <fill>
        <patternFill>
          <fgColor indexed="64"/>
          <bgColor rgb="FFFF0000"/>
        </patternFill>
      </fill>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ill>
        <patternFill patternType="none">
          <fgColor indexed="64"/>
          <bgColor indexed="65"/>
        </patternFill>
      </fill>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164" formatCode="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numFmt numFmtId="164" formatCode="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numFmt numFmtId="21" formatCode="d\-mmm"/>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1"/>
        <color theme="0"/>
        <name val="Aptos Narrow"/>
        <family val="2"/>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e402156\Desktop\Filesystem\00_Temp\CT%20-%20UPDATING%20template%20post%20biloxi%20ct%20rm%201.xlsm" TargetMode="External"/><Relationship Id="rId1" Type="http://schemas.openxmlformats.org/officeDocument/2006/relationships/externalLinkPath" Target="CT%20-%20UPDATING%20template%20post%20biloxi%20ct%20rm%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verarching Notes - DRAFT"/>
      <sheetName val="CTDI Parameters - DRAFT"/>
      <sheetName val="Images For ACR submission"/>
      <sheetName val="CTDI Parameters (Not Printable)"/>
      <sheetName val="1-Summary"/>
      <sheetName val="2-Data Form"/>
      <sheetName val="3-Primary Tests"/>
      <sheetName val="4-Display"/>
      <sheetName val="5-Phys_Ops_Safety"/>
      <sheetName val="6-Additional"/>
      <sheetName val="7-Manufacturer QC"/>
      <sheetName val="8-CTDI Summary"/>
      <sheetName val="Adult Head SE"/>
      <sheetName val="Adult Abd SE "/>
      <sheetName val="Ped Head SE"/>
      <sheetName val="Ped Abd SE"/>
      <sheetName val="Adult Head DE 1 Scan"/>
      <sheetName val="Adult Abd DE 1 Scan"/>
      <sheetName val="Ped Head DE 1 Scan"/>
      <sheetName val="Ped Abd DE 1 Scan"/>
      <sheetName val="Adult Head DE 2 Scan"/>
      <sheetName val="Adult Abd DE 2 Scan"/>
      <sheetName val="Ped Head DE 2 Scan"/>
      <sheetName val="Ped Abd DE 2 Scan"/>
      <sheetName val="Attachments"/>
      <sheetName val="Misc Notes"/>
      <sheetName val="Database - System Notes"/>
      <sheetName val="Support"/>
      <sheetName val="input_output"/>
      <sheetName val="My old CTDI template"/>
      <sheetName val="CT leakage &amp; scatt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2">
          <cell r="G2" t="str">
            <v>off</v>
          </cell>
        </row>
        <row r="20">
          <cell r="B20" t="str">
            <v>Pass</v>
          </cell>
        </row>
        <row r="21">
          <cell r="B21" t="str">
            <v>Fail</v>
          </cell>
        </row>
      </sheetData>
      <sheetData sheetId="28"/>
      <sheetData sheetId="29"/>
      <sheetData sheetId="3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73E295-BFF6-497E-A947-2D727841093D}" name="Table79" displayName="Table79" ref="A23:P58" totalsRowShown="0" headerRowDxfId="53" headerRowBorderDxfId="52" tableBorderDxfId="51" totalsRowBorderDxfId="50">
  <autoFilter ref="A23:P58" xr:uid="{AE6765ED-1D27-4FA7-8F56-1A1BE6FE545D}"/>
  <tableColumns count="16">
    <tableColumn id="1" xr3:uid="{8F237071-6DE3-4EA2-9ED0-522301E78F1C}" name="Phantom Configuration" dataDxfId="49"/>
    <tableColumn id="2" xr3:uid="{5B484558-36F8-450E-A6DD-9E2164E6FDB5}" name="Scanner Used" dataDxfId="48"/>
    <tableColumn id="3" xr3:uid="{F214CB01-E96B-45B3-9D89-1B344A326EC3}" name="Date" dataDxfId="47"/>
    <tableColumn id="4" xr3:uid="{DAD5ED43-FF12-460E-BA63-CF8004317B22}" name="Acquisition Parameters" dataDxfId="46"/>
    <tableColumn id="5" xr3:uid="{85013523-E26A-4D55-8651-AC90DEA72E60}" name="kVp" dataDxfId="45"/>
    <tableColumn id="6" xr3:uid="{77CB38F3-0B5F-4204-949C-111498442D09}" name="mA" dataDxfId="44"/>
    <tableColumn id="7" xr3:uid="{70C1A1C7-A94A-4ED3-B5F3-56C6A813F6D9}" name="mAs" dataDxfId="43"/>
    <tableColumn id="8" xr3:uid="{AA2FD28C-D2AE-4859-A1BF-33188EE0ED0A}" name="effective mAs" dataDxfId="42"/>
    <tableColumn id="9" xr3:uid="{518FAD6F-0620-4F9E-A9D7-5E42E61EF620}" name="area of acrylic in phantom ROI (cm^2)" dataDxfId="41"/>
    <tableColumn id="10" xr3:uid="{D3F6294F-FA9C-499A-8000-E150ECC2DEEC}" name="area of phantom ROI  (acrylic and internal air) (cm^2)" dataDxfId="40"/>
    <tableColumn id="11" xr3:uid="{469AADF7-09F8-4403-B660-E88BACE0DC0B}" name="Estimated Average HU" dataDxfId="39">
      <calculatedColumnFormula>(124*I24-1000*(J24-I24))/J24</calculatedColumnFormula>
    </tableColumn>
    <tableColumn id="12" xr3:uid="{191AADCF-BB4C-4C7C-AE47-6CF8D5EE0F19}" name="~ Dw (cm)" dataDxfId="38">
      <calculatedColumnFormula>2*SQRT((K24/1000+1)*J24/PI())</calculatedColumnFormula>
    </tableColumn>
    <tableColumn id="13" xr3:uid="{62C53E55-43F0-446A-BB15-97B2348FEE8B}" name="Drawn ROI (excludes support surface, may include extra air) (cm^2)" dataDxfId="37"/>
    <tableColumn id="14" xr3:uid="{850D5042-D408-477F-A09F-6CC23528DD5D}" name="Average HU for ROI" dataDxfId="36"/>
    <tableColumn id="15" xr3:uid="{9F40382D-6E49-4EFD-8E9B-909F1B5D7523}" name="Calculated Dw (cm)" dataDxfId="35" dataCellStyle="Normal 2 2">
      <calculatedColumnFormula>2*SQRT((N24/1000+1)*M24/PI())</calculatedColumnFormula>
    </tableColumn>
    <tableColumn id="16" xr3:uid="{9B3FE32C-CB98-4C1D-AD16-EDADF8326B0C}" name="notes" dataDxfId="3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B6EC4D-B3D6-4CD9-8D06-AC30495B97A3}" name="Table9" displayName="Table9" ref="A16:I19" totalsRowShown="0" headerRowDxfId="33" dataDxfId="31" headerRowBorderDxfId="32" tableBorderDxfId="30" totalsRowBorderDxfId="29">
  <autoFilter ref="A16:I19" xr:uid="{13A081BB-4E76-4CD9-A1EF-CBC0068C7CF5}"/>
  <tableColumns count="9">
    <tableColumn id="1" xr3:uid="{3BFED695-136F-4455-B895-CCE66489B6E5}" name="category" dataDxfId="28" dataCellStyle="Normal 2"/>
    <tableColumn id="2" xr3:uid="{84178C17-9717-4279-ADDA-3FAF23363BB2}" name="patient sample size" dataDxfId="27"/>
    <tableColumn id="3" xr3:uid="{4916DD6C-454F-418D-8AAC-9F7F5E1B99CE}" name="average mA" dataDxfId="26"/>
    <tableColumn id="4" xr3:uid="{DA2FE68F-27A7-4AF9-BD32-D38CC9CD9E9D}" name="average mAs" dataDxfId="25"/>
    <tableColumn id="5" xr3:uid="{994C3CB4-3564-47F3-9B12-4E92F29B0FB7}" name="Average effective mAs" dataDxfId="24"/>
    <tableColumn id="6" xr3:uid="{33DD32F3-FD93-420B-9B1F-62FC51822D52}" name="Average AP (cm)" dataDxfId="23"/>
    <tableColumn id="7" xr3:uid="{8B2A9A8A-9DE1-43C0-8EE3-F393CA9E3229}" name="Average Lat (cm)" dataDxfId="22"/>
    <tableColumn id="8" xr3:uid="{0ACDE00A-4D43-435C-8C45-79BAF50B76E9}" name="Average Dw (cm)" dataDxfId="21"/>
    <tableColumn id="9" xr3:uid="{ACA4E487-DEB5-498E-8808-6682D9A1CE2D}" name="Notes" dataDxfId="2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F260512-620C-4191-A569-C02D0E5B4450}" name="Table3" displayName="Table3" ref="A61:E69" totalsRowShown="0">
  <autoFilter ref="A61:E69" xr:uid="{AF260512-620C-4191-A569-C02D0E5B4450}"/>
  <tableColumns count="5">
    <tableColumn id="1" xr3:uid="{495B1F79-C776-4A9A-A0FC-B6EBB6882287}" name="Phantom Configuration"/>
    <tableColumn id="2" xr3:uid="{796DB6DC-36F1-45C2-A9FC-52B9847E7DCA}" name="area of acrylic in phantom ROI (cm^2)"/>
    <tableColumn id="3" xr3:uid="{FFA022AD-F397-489B-9B8F-3047E64DBB39}" name="area of phantom ROI  (acrylic and internal air) (cm^2)"/>
    <tableColumn id="4" xr3:uid="{DB4CDD53-8750-4E34-B778-E2F6E40A325F}" name="Estimated Average HU"/>
    <tableColumn id="5" xr3:uid="{F168D986-A47F-4B7D-A4FE-16613F9D6657}" name="~ Dw (cm)"/>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BDF79-1F8D-4CBF-ACF9-B61E9D2DD2FB}">
  <sheetPr published="0"/>
  <dimension ref="A1:P69"/>
  <sheetViews>
    <sheetView tabSelected="1" topLeftCell="A36" workbookViewId="0">
      <selection activeCell="C72" sqref="C72"/>
    </sheetView>
  </sheetViews>
  <sheetFormatPr defaultColWidth="38.42578125" defaultRowHeight="15" x14ac:dyDescent="0.25"/>
  <cols>
    <col min="1" max="1" width="41.5703125" customWidth="1"/>
    <col min="2" max="2" width="36.5703125" customWidth="1"/>
    <col min="3" max="3" width="10" customWidth="1"/>
    <col min="4" max="4" width="87.7109375" customWidth="1"/>
    <col min="5" max="5" width="23.140625" customWidth="1"/>
    <col min="6" max="6" width="17.5703125" customWidth="1"/>
    <col min="7" max="7" width="18" customWidth="1"/>
    <col min="8" max="8" width="18.140625" customWidth="1"/>
    <col min="9" max="9" width="36.5703125" customWidth="1"/>
    <col min="10" max="10" width="50.140625" customWidth="1"/>
    <col min="11" max="11" width="23" customWidth="1"/>
    <col min="12" max="12" width="14.42578125" customWidth="1"/>
    <col min="13" max="13" width="63.42578125" customWidth="1"/>
    <col min="14" max="14" width="22.140625" customWidth="1"/>
    <col min="15" max="15" width="20.7109375" customWidth="1"/>
    <col min="16" max="16" width="14.140625" customWidth="1"/>
  </cols>
  <sheetData>
    <row r="1" spans="1:9" x14ac:dyDescent="0.25">
      <c r="A1" s="1" t="s">
        <v>0</v>
      </c>
    </row>
    <row r="2" spans="1:9" x14ac:dyDescent="0.25">
      <c r="A2" s="2" t="s">
        <v>1</v>
      </c>
    </row>
    <row r="3" spans="1:9" x14ac:dyDescent="0.25">
      <c r="A3" s="2" t="s">
        <v>2</v>
      </c>
    </row>
    <row r="4" spans="1:9" x14ac:dyDescent="0.25">
      <c r="A4" s="2" t="s">
        <v>3</v>
      </c>
    </row>
    <row r="5" spans="1:9" x14ac:dyDescent="0.25">
      <c r="A5" s="2" t="s">
        <v>5</v>
      </c>
    </row>
    <row r="6" spans="1:9" x14ac:dyDescent="0.25">
      <c r="A6" s="2" t="s">
        <v>4</v>
      </c>
    </row>
    <row r="7" spans="1:9" x14ac:dyDescent="0.25">
      <c r="A7" s="2" t="s">
        <v>63</v>
      </c>
    </row>
    <row r="8" spans="1:9" x14ac:dyDescent="0.25">
      <c r="A8" s="2" t="s">
        <v>65</v>
      </c>
    </row>
    <row r="9" spans="1:9" x14ac:dyDescent="0.25">
      <c r="A9" s="2" t="s">
        <v>64</v>
      </c>
    </row>
    <row r="10" spans="1:9" x14ac:dyDescent="0.25">
      <c r="A10" s="2" t="s">
        <v>6</v>
      </c>
    </row>
    <row r="11" spans="1:9" x14ac:dyDescent="0.25">
      <c r="A11" s="2" t="s">
        <v>7</v>
      </c>
    </row>
    <row r="12" spans="1:9" x14ac:dyDescent="0.25">
      <c r="A12" s="2" t="s">
        <v>8</v>
      </c>
    </row>
    <row r="14" spans="1:9" ht="24.75" customHeight="1" x14ac:dyDescent="0.25"/>
    <row r="15" spans="1:9" ht="24.75" customHeight="1" x14ac:dyDescent="0.25">
      <c r="A15" s="1" t="s">
        <v>9</v>
      </c>
    </row>
    <row r="16" spans="1:9" ht="24.75" customHeight="1" x14ac:dyDescent="0.25">
      <c r="A16" s="3" t="s">
        <v>10</v>
      </c>
      <c r="B16" s="4" t="s">
        <v>11</v>
      </c>
      <c r="C16" s="4" t="s">
        <v>12</v>
      </c>
      <c r="D16" s="4" t="s">
        <v>13</v>
      </c>
      <c r="E16" s="4" t="s">
        <v>14</v>
      </c>
      <c r="F16" s="4" t="s">
        <v>15</v>
      </c>
      <c r="G16" s="4" t="s">
        <v>16</v>
      </c>
      <c r="H16" s="5" t="s">
        <v>17</v>
      </c>
      <c r="I16" s="4" t="s">
        <v>18</v>
      </c>
    </row>
    <row r="17" spans="1:16" ht="24.75" customHeight="1" x14ac:dyDescent="0.25">
      <c r="A17" s="6" t="s">
        <v>19</v>
      </c>
      <c r="B17" s="7">
        <v>6</v>
      </c>
      <c r="C17" s="7">
        <v>92.833333333333329</v>
      </c>
      <c r="D17" s="7">
        <v>46.416666666666664</v>
      </c>
      <c r="E17" s="7">
        <v>57.09307093070931</v>
      </c>
      <c r="F17" s="7">
        <v>24.616666666666664</v>
      </c>
      <c r="G17" s="7">
        <v>31.583333333333332</v>
      </c>
      <c r="H17" s="8">
        <v>28.563051119655228</v>
      </c>
      <c r="I17" s="4"/>
    </row>
    <row r="18" spans="1:16" ht="24.75" customHeight="1" x14ac:dyDescent="0.25">
      <c r="A18" s="6" t="s">
        <v>20</v>
      </c>
      <c r="B18" s="7">
        <v>4</v>
      </c>
      <c r="C18" s="7">
        <v>125</v>
      </c>
      <c r="D18" s="7">
        <v>62.5</v>
      </c>
      <c r="E18" s="7">
        <v>76.875768757687581</v>
      </c>
      <c r="F18" s="7">
        <v>27.024999999999999</v>
      </c>
      <c r="G18" s="7">
        <v>34.75</v>
      </c>
      <c r="H18" s="8">
        <v>31.513170669796054</v>
      </c>
      <c r="I18" s="7"/>
    </row>
    <row r="19" spans="1:16" ht="24.75" customHeight="1" x14ac:dyDescent="0.25">
      <c r="A19" s="9" t="s">
        <v>21</v>
      </c>
      <c r="B19" s="10">
        <v>5</v>
      </c>
      <c r="C19" s="10">
        <v>338</v>
      </c>
      <c r="D19" s="10">
        <v>253.5</v>
      </c>
      <c r="E19" s="10">
        <v>405.6</v>
      </c>
      <c r="F19" s="10">
        <v>19.32</v>
      </c>
      <c r="G19" s="10">
        <v>15.36</v>
      </c>
      <c r="H19" s="11">
        <v>18.913083042988553</v>
      </c>
      <c r="I19" s="10" t="s">
        <v>22</v>
      </c>
    </row>
    <row r="20" spans="1:16" x14ac:dyDescent="0.25">
      <c r="A20" s="12"/>
      <c r="B20" s="12"/>
      <c r="C20" s="12"/>
      <c r="D20" s="12"/>
      <c r="E20" s="12"/>
      <c r="F20" s="12"/>
      <c r="G20" s="12"/>
      <c r="H20" s="12"/>
      <c r="I20" s="12"/>
    </row>
    <row r="21" spans="1:16" x14ac:dyDescent="0.25">
      <c r="A21" s="12"/>
      <c r="B21" s="12"/>
      <c r="C21" s="12"/>
      <c r="D21" s="12"/>
      <c r="E21" s="12"/>
      <c r="F21" s="12"/>
      <c r="G21" s="12"/>
      <c r="H21" s="12"/>
      <c r="I21" s="12"/>
    </row>
    <row r="22" spans="1:16" x14ac:dyDescent="0.25">
      <c r="A22" s="1" t="s">
        <v>23</v>
      </c>
      <c r="D22" s="13"/>
      <c r="E22" s="13"/>
      <c r="F22" s="13"/>
      <c r="G22" s="13"/>
      <c r="H22" s="13"/>
      <c r="I22" s="34" t="s">
        <v>24</v>
      </c>
      <c r="J22" s="34"/>
      <c r="K22" s="34"/>
      <c r="L22" s="34"/>
      <c r="M22" s="35" t="s">
        <v>25</v>
      </c>
      <c r="N22" s="35"/>
      <c r="O22" s="35"/>
    </row>
    <row r="23" spans="1:16" ht="60" customHeight="1" x14ac:dyDescent="0.25">
      <c r="A23" s="14" t="s">
        <v>26</v>
      </c>
      <c r="B23" s="15" t="s">
        <v>27</v>
      </c>
      <c r="C23" s="15" t="s">
        <v>28</v>
      </c>
      <c r="D23" s="15" t="s">
        <v>29</v>
      </c>
      <c r="E23" s="15" t="s">
        <v>30</v>
      </c>
      <c r="F23" s="15" t="s">
        <v>31</v>
      </c>
      <c r="G23" s="15" t="s">
        <v>32</v>
      </c>
      <c r="H23" s="15" t="s">
        <v>33</v>
      </c>
      <c r="I23" s="15" t="s">
        <v>34</v>
      </c>
      <c r="J23" s="15" t="s">
        <v>35</v>
      </c>
      <c r="K23" s="15" t="s">
        <v>36</v>
      </c>
      <c r="L23" s="15" t="s">
        <v>37</v>
      </c>
      <c r="M23" s="15" t="s">
        <v>38</v>
      </c>
      <c r="N23" s="15" t="s">
        <v>39</v>
      </c>
      <c r="O23" s="16" t="s">
        <v>40</v>
      </c>
      <c r="P23" s="17" t="s">
        <v>41</v>
      </c>
    </row>
    <row r="24" spans="1:16" x14ac:dyDescent="0.25">
      <c r="A24" s="18" t="s">
        <v>42</v>
      </c>
      <c r="B24" s="19" t="s">
        <v>43</v>
      </c>
      <c r="C24" s="20">
        <v>46279</v>
      </c>
      <c r="D24" s="19" t="s">
        <v>44</v>
      </c>
      <c r="E24" s="19">
        <v>120</v>
      </c>
      <c r="F24" s="19">
        <f>G24*2</f>
        <v>164</v>
      </c>
      <c r="G24" s="19">
        <v>82</v>
      </c>
      <c r="H24" s="19">
        <f>G24/0.813</f>
        <v>100.8610086100861</v>
      </c>
      <c r="I24" s="19">
        <v>804.24771931898704</v>
      </c>
      <c r="J24" s="19">
        <v>804.24771931898704</v>
      </c>
      <c r="K24" s="19">
        <f t="shared" ref="K24:K54" si="0">(124*I24-1000*(J24-I24))/J24</f>
        <v>124</v>
      </c>
      <c r="L24" s="21">
        <f t="shared" ref="L24:L54" si="1">2*SQRT((K24/1000+1)*J24/PI())</f>
        <v>33.926037198588347</v>
      </c>
      <c r="M24" s="19">
        <v>855.8</v>
      </c>
      <c r="N24" s="19">
        <v>59.75</v>
      </c>
      <c r="O24" s="22">
        <f t="shared" ref="O24:O54" si="2">2*SQRT((N24/1000+1)*M24/PI())</f>
        <v>33.981528760884451</v>
      </c>
      <c r="P24" s="23"/>
    </row>
    <row r="25" spans="1:16" x14ac:dyDescent="0.25">
      <c r="A25" s="18" t="s">
        <v>42</v>
      </c>
      <c r="B25" s="19" t="s">
        <v>43</v>
      </c>
      <c r="C25" s="20">
        <v>46279</v>
      </c>
      <c r="D25" s="19" t="s">
        <v>44</v>
      </c>
      <c r="E25" s="19">
        <v>135</v>
      </c>
      <c r="F25" s="19">
        <f t="shared" ref="F25:F53" si="3">G25*2</f>
        <v>114</v>
      </c>
      <c r="G25" s="19">
        <v>57</v>
      </c>
      <c r="H25" s="19">
        <f t="shared" ref="H25:H53" si="4">G25/0.813</f>
        <v>70.110701107011081</v>
      </c>
      <c r="I25" s="19">
        <v>804.24771931898704</v>
      </c>
      <c r="J25" s="19">
        <v>804.24771931898704</v>
      </c>
      <c r="K25" s="19">
        <f t="shared" si="0"/>
        <v>124</v>
      </c>
      <c r="L25" s="21">
        <f t="shared" si="1"/>
        <v>33.926037198588347</v>
      </c>
      <c r="M25" s="19">
        <v>855.8</v>
      </c>
      <c r="N25" s="19">
        <v>64.38</v>
      </c>
      <c r="O25" s="22">
        <f t="shared" si="2"/>
        <v>34.055679742590023</v>
      </c>
      <c r="P25" s="23"/>
    </row>
    <row r="26" spans="1:16" x14ac:dyDescent="0.25">
      <c r="A26" s="18" t="s">
        <v>42</v>
      </c>
      <c r="B26" s="19" t="s">
        <v>43</v>
      </c>
      <c r="C26" s="20">
        <v>46279</v>
      </c>
      <c r="D26" s="19" t="s">
        <v>44</v>
      </c>
      <c r="E26" s="19">
        <v>100</v>
      </c>
      <c r="F26" s="19">
        <f t="shared" si="3"/>
        <v>312</v>
      </c>
      <c r="G26" s="19">
        <v>156</v>
      </c>
      <c r="H26" s="19">
        <f t="shared" si="4"/>
        <v>191.8819188191882</v>
      </c>
      <c r="I26" s="19">
        <v>804.24771931898704</v>
      </c>
      <c r="J26" s="19">
        <v>804.24771931898704</v>
      </c>
      <c r="K26" s="19">
        <f t="shared" si="0"/>
        <v>124</v>
      </c>
      <c r="L26" s="21">
        <f t="shared" si="1"/>
        <v>33.926037198588347</v>
      </c>
      <c r="M26" s="19">
        <v>855.8</v>
      </c>
      <c r="N26" s="19">
        <v>54.35</v>
      </c>
      <c r="O26" s="22">
        <f t="shared" si="2"/>
        <v>33.894841046299973</v>
      </c>
      <c r="P26" s="23"/>
    </row>
    <row r="27" spans="1:16" x14ac:dyDescent="0.25">
      <c r="A27" s="18" t="s">
        <v>42</v>
      </c>
      <c r="B27" s="19" t="s">
        <v>43</v>
      </c>
      <c r="C27" s="20">
        <v>46279</v>
      </c>
      <c r="D27" s="19" t="s">
        <v>44</v>
      </c>
      <c r="E27" s="19">
        <v>80</v>
      </c>
      <c r="F27" s="19">
        <f t="shared" si="3"/>
        <v>580</v>
      </c>
      <c r="G27" s="19">
        <v>290</v>
      </c>
      <c r="H27" s="19">
        <f t="shared" si="4"/>
        <v>356.7035670356704</v>
      </c>
      <c r="I27" s="19">
        <v>804.24771931898704</v>
      </c>
      <c r="J27" s="19">
        <v>804.24771931898704</v>
      </c>
      <c r="K27" s="19">
        <f t="shared" si="0"/>
        <v>124</v>
      </c>
      <c r="L27" s="21">
        <f t="shared" si="1"/>
        <v>33.926037198588347</v>
      </c>
      <c r="M27" s="19">
        <v>855.8</v>
      </c>
      <c r="N27" s="19">
        <v>41.83</v>
      </c>
      <c r="O27" s="22">
        <f t="shared" si="2"/>
        <v>33.69299595993342</v>
      </c>
      <c r="P27" s="23"/>
    </row>
    <row r="28" spans="1:16" x14ac:dyDescent="0.25">
      <c r="A28" s="18" t="s">
        <v>45</v>
      </c>
      <c r="B28" s="19" t="s">
        <v>43</v>
      </c>
      <c r="C28" s="20">
        <v>46279</v>
      </c>
      <c r="D28" s="19" t="s">
        <v>44</v>
      </c>
      <c r="E28" s="19">
        <v>120</v>
      </c>
      <c r="F28" s="19">
        <f t="shared" si="3"/>
        <v>124</v>
      </c>
      <c r="G28" s="19">
        <v>62</v>
      </c>
      <c r="H28" s="19">
        <f t="shared" si="4"/>
        <v>76.260762607626077</v>
      </c>
      <c r="I28" s="19">
        <v>725.70790297924225</v>
      </c>
      <c r="J28" s="19">
        <v>804.24771931898704</v>
      </c>
      <c r="K28" s="19">
        <f t="shared" si="0"/>
        <v>14.234375000000041</v>
      </c>
      <c r="L28" s="21">
        <f t="shared" si="1"/>
        <v>32.226945247727095</v>
      </c>
      <c r="M28" s="19">
        <v>855.8</v>
      </c>
      <c r="N28" s="19">
        <v>-43.82</v>
      </c>
      <c r="O28" s="22">
        <f t="shared" si="2"/>
        <v>32.27832783140834</v>
      </c>
      <c r="P28" s="23"/>
    </row>
    <row r="29" spans="1:16" x14ac:dyDescent="0.25">
      <c r="A29" s="18" t="s">
        <v>45</v>
      </c>
      <c r="B29" s="19" t="s">
        <v>43</v>
      </c>
      <c r="C29" s="20">
        <v>46279</v>
      </c>
      <c r="D29" s="19" t="s">
        <v>44</v>
      </c>
      <c r="E29" s="19">
        <v>135</v>
      </c>
      <c r="F29" s="19">
        <f t="shared" si="3"/>
        <v>90</v>
      </c>
      <c r="G29" s="19">
        <v>45</v>
      </c>
      <c r="H29" s="19">
        <f t="shared" si="4"/>
        <v>55.350553505535061</v>
      </c>
      <c r="I29" s="19">
        <v>725.70790297924225</v>
      </c>
      <c r="J29" s="19">
        <v>804.24771931898704</v>
      </c>
      <c r="K29" s="19">
        <f t="shared" si="0"/>
        <v>14.234375000000041</v>
      </c>
      <c r="L29" s="21">
        <f t="shared" si="1"/>
        <v>32.226945247727095</v>
      </c>
      <c r="M29" s="19">
        <v>855.8</v>
      </c>
      <c r="N29" s="19">
        <v>-39.96</v>
      </c>
      <c r="O29" s="22">
        <f t="shared" si="2"/>
        <v>32.343414350143576</v>
      </c>
      <c r="P29" s="23"/>
    </row>
    <row r="30" spans="1:16" x14ac:dyDescent="0.25">
      <c r="A30" s="18" t="s">
        <v>45</v>
      </c>
      <c r="B30" s="19" t="s">
        <v>43</v>
      </c>
      <c r="C30" s="20">
        <v>46279</v>
      </c>
      <c r="D30" s="19" t="s">
        <v>44</v>
      </c>
      <c r="E30" s="19">
        <v>100</v>
      </c>
      <c r="F30" s="19">
        <f t="shared" si="3"/>
        <v>230</v>
      </c>
      <c r="G30" s="19">
        <v>115</v>
      </c>
      <c r="H30" s="19">
        <f t="shared" si="4"/>
        <v>141.45141451414514</v>
      </c>
      <c r="I30" s="19">
        <v>725.70790297924225</v>
      </c>
      <c r="J30" s="19">
        <v>804.24771931898704</v>
      </c>
      <c r="K30" s="19">
        <f t="shared" si="0"/>
        <v>14.234375000000041</v>
      </c>
      <c r="L30" s="21">
        <f t="shared" si="1"/>
        <v>32.226945247727095</v>
      </c>
      <c r="M30" s="19">
        <v>855.8</v>
      </c>
      <c r="N30" s="19">
        <v>-48.79</v>
      </c>
      <c r="O30" s="22">
        <f t="shared" si="2"/>
        <v>32.194330940897338</v>
      </c>
      <c r="P30" s="23"/>
    </row>
    <row r="31" spans="1:16" x14ac:dyDescent="0.25">
      <c r="A31" s="18" t="s">
        <v>45</v>
      </c>
      <c r="B31" s="19" t="s">
        <v>43</v>
      </c>
      <c r="C31" s="20">
        <v>46279</v>
      </c>
      <c r="D31" s="19" t="s">
        <v>44</v>
      </c>
      <c r="E31" s="19">
        <v>80</v>
      </c>
      <c r="F31" s="19">
        <f t="shared" si="3"/>
        <v>544</v>
      </c>
      <c r="G31" s="19">
        <v>272</v>
      </c>
      <c r="H31" s="19">
        <f t="shared" si="4"/>
        <v>334.56334563345638</v>
      </c>
      <c r="I31" s="19">
        <v>725.70790297924225</v>
      </c>
      <c r="J31" s="19">
        <v>804.24771931898704</v>
      </c>
      <c r="K31" s="19">
        <f t="shared" si="0"/>
        <v>14.234375000000041</v>
      </c>
      <c r="L31" s="21">
        <f t="shared" si="1"/>
        <v>32.226945247727095</v>
      </c>
      <c r="M31" s="19">
        <v>855.8</v>
      </c>
      <c r="N31" s="19">
        <v>-60.28</v>
      </c>
      <c r="O31" s="22">
        <f t="shared" si="2"/>
        <v>31.999296859284634</v>
      </c>
      <c r="P31" s="23"/>
    </row>
    <row r="32" spans="1:16" x14ac:dyDescent="0.25">
      <c r="A32" s="18" t="s">
        <v>46</v>
      </c>
      <c r="B32" s="19" t="s">
        <v>43</v>
      </c>
      <c r="C32" s="20">
        <v>46279</v>
      </c>
      <c r="D32" s="19" t="s">
        <v>44</v>
      </c>
      <c r="E32" s="19">
        <v>120</v>
      </c>
      <c r="F32" s="19">
        <f t="shared" si="3"/>
        <v>90</v>
      </c>
      <c r="G32" s="19">
        <v>45</v>
      </c>
      <c r="H32" s="19">
        <f t="shared" si="4"/>
        <v>55.350553505535061</v>
      </c>
      <c r="I32" s="19">
        <v>603.18578948924028</v>
      </c>
      <c r="J32" s="19">
        <v>804.24771931898704</v>
      </c>
      <c r="K32" s="19">
        <f t="shared" si="0"/>
        <v>-157</v>
      </c>
      <c r="L32" s="21">
        <f t="shared" si="1"/>
        <v>29.380810063713355</v>
      </c>
      <c r="M32" s="19">
        <v>855.8</v>
      </c>
      <c r="N32" s="19">
        <v>-205.93</v>
      </c>
      <c r="O32" s="22">
        <f t="shared" si="2"/>
        <v>29.415117986867614</v>
      </c>
      <c r="P32" s="23"/>
    </row>
    <row r="33" spans="1:16" x14ac:dyDescent="0.25">
      <c r="A33" s="18" t="s">
        <v>46</v>
      </c>
      <c r="B33" s="19" t="s">
        <v>43</v>
      </c>
      <c r="C33" s="20">
        <v>46279</v>
      </c>
      <c r="D33" s="19" t="s">
        <v>44</v>
      </c>
      <c r="E33" s="19">
        <v>135</v>
      </c>
      <c r="F33" s="19">
        <f t="shared" si="3"/>
        <v>80</v>
      </c>
      <c r="G33" s="19">
        <v>40</v>
      </c>
      <c r="H33" s="19">
        <f t="shared" si="4"/>
        <v>49.200492004920051</v>
      </c>
      <c r="I33" s="19">
        <v>603.18578948924028</v>
      </c>
      <c r="J33" s="19">
        <v>804.24771931898704</v>
      </c>
      <c r="K33" s="19">
        <f t="shared" si="0"/>
        <v>-157</v>
      </c>
      <c r="L33" s="21">
        <f t="shared" si="1"/>
        <v>29.380810063713355</v>
      </c>
      <c r="M33" s="19">
        <v>855.8</v>
      </c>
      <c r="N33" s="19">
        <v>-202.64</v>
      </c>
      <c r="O33" s="22">
        <f t="shared" si="2"/>
        <v>29.475991527431052</v>
      </c>
      <c r="P33" s="23" t="s">
        <v>47</v>
      </c>
    </row>
    <row r="34" spans="1:16" x14ac:dyDescent="0.25">
      <c r="A34" s="18" t="s">
        <v>46</v>
      </c>
      <c r="B34" s="19" t="s">
        <v>43</v>
      </c>
      <c r="C34" s="20">
        <v>46279</v>
      </c>
      <c r="D34" s="19" t="s">
        <v>44</v>
      </c>
      <c r="E34" s="19">
        <v>100</v>
      </c>
      <c r="F34" s="19">
        <f t="shared" si="3"/>
        <v>146</v>
      </c>
      <c r="G34" s="19">
        <v>73</v>
      </c>
      <c r="H34" s="19">
        <f t="shared" si="4"/>
        <v>89.79089790897909</v>
      </c>
      <c r="I34" s="19">
        <v>603.18578948924028</v>
      </c>
      <c r="J34" s="19">
        <v>804.24771931898704</v>
      </c>
      <c r="K34" s="19">
        <f t="shared" si="0"/>
        <v>-157</v>
      </c>
      <c r="L34" s="21">
        <f t="shared" si="1"/>
        <v>29.380810063713355</v>
      </c>
      <c r="M34" s="19">
        <v>855.8</v>
      </c>
      <c r="N34" s="19">
        <v>-209.93</v>
      </c>
      <c r="O34" s="22">
        <f t="shared" si="2"/>
        <v>29.340937486246162</v>
      </c>
      <c r="P34" s="23"/>
    </row>
    <row r="35" spans="1:16" x14ac:dyDescent="0.25">
      <c r="A35" s="18" t="s">
        <v>46</v>
      </c>
      <c r="B35" s="19" t="s">
        <v>43</v>
      </c>
      <c r="C35" s="20">
        <v>46279</v>
      </c>
      <c r="D35" s="19" t="s">
        <v>44</v>
      </c>
      <c r="E35" s="19">
        <v>80</v>
      </c>
      <c r="F35" s="19">
        <f t="shared" si="3"/>
        <v>362</v>
      </c>
      <c r="G35" s="19">
        <v>181</v>
      </c>
      <c r="H35" s="19">
        <f t="shared" si="4"/>
        <v>222.63222632226325</v>
      </c>
      <c r="I35" s="19">
        <v>603.18578948924028</v>
      </c>
      <c r="J35" s="19">
        <v>804.24771931898704</v>
      </c>
      <c r="K35" s="19">
        <f t="shared" si="0"/>
        <v>-157</v>
      </c>
      <c r="L35" s="21">
        <f t="shared" si="1"/>
        <v>29.380810063713355</v>
      </c>
      <c r="M35" s="19">
        <v>855.8</v>
      </c>
      <c r="N35" s="19">
        <v>-209.87</v>
      </c>
      <c r="O35" s="22">
        <f t="shared" si="2"/>
        <v>29.342051579191736</v>
      </c>
      <c r="P35" s="23"/>
    </row>
    <row r="36" spans="1:16" x14ac:dyDescent="0.25">
      <c r="A36" s="18" t="s">
        <v>48</v>
      </c>
      <c r="B36" s="19" t="s">
        <v>43</v>
      </c>
      <c r="C36" s="20">
        <v>46279</v>
      </c>
      <c r="D36" s="19" t="s">
        <v>44</v>
      </c>
      <c r="E36" s="19">
        <v>120</v>
      </c>
      <c r="F36" s="19">
        <f t="shared" si="3"/>
        <v>104</v>
      </c>
      <c r="G36" s="19">
        <v>52</v>
      </c>
      <c r="H36" s="19">
        <f t="shared" si="4"/>
        <v>63.960639606396072</v>
      </c>
      <c r="I36" s="19">
        <v>681.72560582898507</v>
      </c>
      <c r="J36" s="19">
        <v>804.24771931898704</v>
      </c>
      <c r="K36" s="19">
        <f t="shared" si="0"/>
        <v>-47.234375000000057</v>
      </c>
      <c r="L36" s="21">
        <f t="shared" si="1"/>
        <v>31.235108451868708</v>
      </c>
      <c r="M36" s="19">
        <v>855.8</v>
      </c>
      <c r="N36" s="19">
        <v>-102.44</v>
      </c>
      <c r="O36" s="22">
        <f t="shared" si="2"/>
        <v>31.273244865924919</v>
      </c>
      <c r="P36" s="23"/>
    </row>
    <row r="37" spans="1:16" x14ac:dyDescent="0.25">
      <c r="A37" s="18" t="s">
        <v>48</v>
      </c>
      <c r="B37" s="19" t="s">
        <v>43</v>
      </c>
      <c r="C37" s="20">
        <v>46279</v>
      </c>
      <c r="D37" s="19" t="s">
        <v>44</v>
      </c>
      <c r="E37" s="19">
        <v>135</v>
      </c>
      <c r="F37" s="19">
        <f t="shared" si="3"/>
        <v>80</v>
      </c>
      <c r="G37" s="19">
        <v>40</v>
      </c>
      <c r="H37" s="19">
        <f t="shared" si="4"/>
        <v>49.200492004920051</v>
      </c>
      <c r="I37" s="19">
        <v>681.72560582898507</v>
      </c>
      <c r="J37" s="19">
        <v>804.24771931898704</v>
      </c>
      <c r="K37" s="19">
        <f t="shared" si="0"/>
        <v>-47.234375000000057</v>
      </c>
      <c r="L37" s="21">
        <f t="shared" si="1"/>
        <v>31.235108451868708</v>
      </c>
      <c r="M37" s="19">
        <v>855.8</v>
      </c>
      <c r="N37" s="19">
        <v>-98.28</v>
      </c>
      <c r="O37" s="22">
        <f t="shared" si="2"/>
        <v>31.345633510873856</v>
      </c>
      <c r="P37" s="23" t="s">
        <v>47</v>
      </c>
    </row>
    <row r="38" spans="1:16" x14ac:dyDescent="0.25">
      <c r="A38" s="18" t="s">
        <v>48</v>
      </c>
      <c r="B38" s="19" t="s">
        <v>43</v>
      </c>
      <c r="C38" s="20">
        <v>46279</v>
      </c>
      <c r="D38" s="19" t="s">
        <v>44</v>
      </c>
      <c r="E38" s="19">
        <v>100</v>
      </c>
      <c r="F38" s="19">
        <f t="shared" si="3"/>
        <v>194</v>
      </c>
      <c r="G38" s="19">
        <v>97</v>
      </c>
      <c r="H38" s="19">
        <f t="shared" si="4"/>
        <v>119.31119311193113</v>
      </c>
      <c r="I38" s="19">
        <v>681.72560582898507</v>
      </c>
      <c r="J38" s="19">
        <v>804.24771931898704</v>
      </c>
      <c r="K38" s="19">
        <f t="shared" si="0"/>
        <v>-47.234375000000057</v>
      </c>
      <c r="L38" s="21">
        <f t="shared" si="1"/>
        <v>31.235108451868708</v>
      </c>
      <c r="M38" s="19">
        <v>855.8</v>
      </c>
      <c r="N38" s="19">
        <v>-106.48</v>
      </c>
      <c r="O38" s="22">
        <f t="shared" si="2"/>
        <v>31.202783614582632</v>
      </c>
      <c r="P38" s="23"/>
    </row>
    <row r="39" spans="1:16" x14ac:dyDescent="0.25">
      <c r="A39" s="18" t="s">
        <v>48</v>
      </c>
      <c r="B39" s="19" t="s">
        <v>43</v>
      </c>
      <c r="C39" s="20">
        <v>46279</v>
      </c>
      <c r="D39" s="19" t="s">
        <v>44</v>
      </c>
      <c r="E39" s="19">
        <v>80</v>
      </c>
      <c r="F39" s="19">
        <f t="shared" si="3"/>
        <v>480</v>
      </c>
      <c r="G39" s="19">
        <v>240</v>
      </c>
      <c r="H39" s="19">
        <f t="shared" si="4"/>
        <v>295.2029520295203</v>
      </c>
      <c r="I39" s="19">
        <v>681.72560582898507</v>
      </c>
      <c r="J39" s="19">
        <v>804.24771931898704</v>
      </c>
      <c r="K39" s="19">
        <f t="shared" si="0"/>
        <v>-47.234375000000057</v>
      </c>
      <c r="L39" s="21">
        <f t="shared" si="1"/>
        <v>31.235108451868708</v>
      </c>
      <c r="M39" s="19">
        <v>855.8</v>
      </c>
      <c r="N39" s="19">
        <v>-117.91</v>
      </c>
      <c r="O39" s="22">
        <f t="shared" si="2"/>
        <v>31.00256664147685</v>
      </c>
      <c r="P39" s="23"/>
    </row>
    <row r="40" spans="1:16" x14ac:dyDescent="0.25">
      <c r="A40" s="18" t="s">
        <v>49</v>
      </c>
      <c r="B40" s="19" t="s">
        <v>43</v>
      </c>
      <c r="C40" s="20">
        <v>46279</v>
      </c>
      <c r="D40" s="19" t="s">
        <v>50</v>
      </c>
      <c r="E40" s="19">
        <v>120</v>
      </c>
      <c r="F40" s="19">
        <f t="shared" si="3"/>
        <v>14</v>
      </c>
      <c r="G40" s="19">
        <v>7</v>
      </c>
      <c r="H40" s="19">
        <f t="shared" si="4"/>
        <v>8.6100861008610092</v>
      </c>
      <c r="I40" s="19">
        <v>201.06192982974676</v>
      </c>
      <c r="J40" s="19">
        <v>201.06192982974676</v>
      </c>
      <c r="K40" s="19">
        <f t="shared" si="0"/>
        <v>124</v>
      </c>
      <c r="L40" s="21">
        <f t="shared" si="1"/>
        <v>16.963018599294173</v>
      </c>
      <c r="M40" s="19">
        <v>224</v>
      </c>
      <c r="N40" s="19">
        <v>6.81</v>
      </c>
      <c r="O40" s="22">
        <f t="shared" si="2"/>
        <v>16.94543916668427</v>
      </c>
      <c r="P40" s="23" t="s">
        <v>51</v>
      </c>
    </row>
    <row r="41" spans="1:16" x14ac:dyDescent="0.25">
      <c r="A41" s="18" t="s">
        <v>49</v>
      </c>
      <c r="B41" s="19" t="s">
        <v>43</v>
      </c>
      <c r="C41" s="20">
        <v>46279</v>
      </c>
      <c r="D41" s="19" t="s">
        <v>50</v>
      </c>
      <c r="E41" s="19">
        <v>135</v>
      </c>
      <c r="F41" s="19">
        <f t="shared" si="3"/>
        <v>10</v>
      </c>
      <c r="G41" s="19">
        <v>5</v>
      </c>
      <c r="H41" s="19">
        <f t="shared" si="4"/>
        <v>6.1500615006150063</v>
      </c>
      <c r="I41" s="19">
        <v>201.06192982974676</v>
      </c>
      <c r="J41" s="19">
        <v>201.06192982974676</v>
      </c>
      <c r="K41" s="19">
        <f t="shared" si="0"/>
        <v>124</v>
      </c>
      <c r="L41" s="21">
        <f t="shared" si="1"/>
        <v>16.963018599294173</v>
      </c>
      <c r="M41" s="19">
        <v>224</v>
      </c>
      <c r="N41" s="19">
        <v>11.06</v>
      </c>
      <c r="O41" s="22">
        <f t="shared" si="2"/>
        <v>16.98116699754128</v>
      </c>
      <c r="P41" s="23"/>
    </row>
    <row r="42" spans="1:16" x14ac:dyDescent="0.25">
      <c r="A42" s="18" t="s">
        <v>49</v>
      </c>
      <c r="B42" s="19" t="s">
        <v>43</v>
      </c>
      <c r="C42" s="20">
        <v>46279</v>
      </c>
      <c r="D42" s="19" t="s">
        <v>50</v>
      </c>
      <c r="E42" s="19">
        <v>100</v>
      </c>
      <c r="F42" s="19">
        <f t="shared" si="3"/>
        <v>30</v>
      </c>
      <c r="G42" s="19">
        <v>15</v>
      </c>
      <c r="H42" s="19">
        <f t="shared" si="4"/>
        <v>18.450184501845019</v>
      </c>
      <c r="I42" s="19">
        <v>201.06192982974676</v>
      </c>
      <c r="J42" s="19">
        <v>201.06192982974676</v>
      </c>
      <c r="K42" s="19">
        <f t="shared" si="0"/>
        <v>124</v>
      </c>
      <c r="L42" s="21">
        <f t="shared" si="1"/>
        <v>16.963018599294173</v>
      </c>
      <c r="M42" s="19">
        <v>224</v>
      </c>
      <c r="N42" s="19">
        <v>1.55</v>
      </c>
      <c r="O42" s="22">
        <f t="shared" si="2"/>
        <v>16.901116140379855</v>
      </c>
      <c r="P42" s="23"/>
    </row>
    <row r="43" spans="1:16" x14ac:dyDescent="0.25">
      <c r="A43" s="18" t="s">
        <v>49</v>
      </c>
      <c r="B43" s="19" t="s">
        <v>43</v>
      </c>
      <c r="C43" s="20">
        <v>46279</v>
      </c>
      <c r="D43" s="19" t="s">
        <v>50</v>
      </c>
      <c r="E43" s="19">
        <v>80</v>
      </c>
      <c r="F43" s="19">
        <f t="shared" si="3"/>
        <v>60</v>
      </c>
      <c r="G43" s="19">
        <v>30</v>
      </c>
      <c r="H43" s="19">
        <f t="shared" si="4"/>
        <v>36.900369003690038</v>
      </c>
      <c r="I43" s="19">
        <v>201.06192982974676</v>
      </c>
      <c r="J43" s="19">
        <v>201.06192982974676</v>
      </c>
      <c r="K43" s="19">
        <f t="shared" si="0"/>
        <v>124</v>
      </c>
      <c r="L43" s="21">
        <f t="shared" si="1"/>
        <v>16.963018599294173</v>
      </c>
      <c r="M43" s="19">
        <v>224</v>
      </c>
      <c r="N43" s="19">
        <v>11.51</v>
      </c>
      <c r="O43" s="22">
        <f t="shared" si="2"/>
        <v>16.984945544348808</v>
      </c>
      <c r="P43" s="23"/>
    </row>
    <row r="44" spans="1:16" x14ac:dyDescent="0.25">
      <c r="A44" s="18" t="s">
        <v>52</v>
      </c>
      <c r="B44" s="19" t="s">
        <v>43</v>
      </c>
      <c r="C44" s="20">
        <v>46279</v>
      </c>
      <c r="D44" s="19" t="s">
        <v>50</v>
      </c>
      <c r="E44" s="19">
        <v>120</v>
      </c>
      <c r="F44" s="19">
        <f t="shared" si="3"/>
        <v>10</v>
      </c>
      <c r="G44" s="19">
        <v>5</v>
      </c>
      <c r="H44" s="19">
        <f t="shared" si="4"/>
        <v>6.1500615006150063</v>
      </c>
      <c r="I44" s="19">
        <v>122.52211349000193</v>
      </c>
      <c r="J44" s="19">
        <v>201.06192982974676</v>
      </c>
      <c r="K44" s="19">
        <f t="shared" si="0"/>
        <v>-315.06250000000006</v>
      </c>
      <c r="L44" s="21">
        <f t="shared" si="1"/>
        <v>13.241752149923361</v>
      </c>
      <c r="M44" s="19">
        <v>224</v>
      </c>
      <c r="N44" s="19">
        <v>-389.55</v>
      </c>
      <c r="O44" s="22">
        <f t="shared" si="2"/>
        <v>13.194839670822905</v>
      </c>
      <c r="P44" s="23" t="s">
        <v>53</v>
      </c>
    </row>
    <row r="45" spans="1:16" x14ac:dyDescent="0.25">
      <c r="A45" s="18" t="s">
        <v>52</v>
      </c>
      <c r="B45" s="19" t="s">
        <v>43</v>
      </c>
      <c r="C45" s="20">
        <v>46279</v>
      </c>
      <c r="D45" s="19" t="s">
        <v>50</v>
      </c>
      <c r="E45" s="19">
        <v>135</v>
      </c>
      <c r="F45" s="19">
        <f t="shared" si="3"/>
        <v>10</v>
      </c>
      <c r="G45" s="19">
        <v>5</v>
      </c>
      <c r="H45" s="19">
        <f t="shared" si="4"/>
        <v>6.1500615006150063</v>
      </c>
      <c r="I45" s="19">
        <v>122.52211349000193</v>
      </c>
      <c r="J45" s="19">
        <v>201.06192982974676</v>
      </c>
      <c r="K45" s="19">
        <f t="shared" si="0"/>
        <v>-315.06250000000006</v>
      </c>
      <c r="L45" s="21">
        <f t="shared" si="1"/>
        <v>13.241752149923361</v>
      </c>
      <c r="M45" s="19">
        <v>224</v>
      </c>
      <c r="N45" s="19">
        <v>-387.06</v>
      </c>
      <c r="O45" s="22">
        <f t="shared" si="2"/>
        <v>13.221722884223274</v>
      </c>
      <c r="P45" s="23" t="s">
        <v>53</v>
      </c>
    </row>
    <row r="46" spans="1:16" x14ac:dyDescent="0.25">
      <c r="A46" s="18" t="s">
        <v>52</v>
      </c>
      <c r="B46" s="19" t="s">
        <v>43</v>
      </c>
      <c r="C46" s="20">
        <v>46279</v>
      </c>
      <c r="D46" s="19" t="s">
        <v>50</v>
      </c>
      <c r="E46" s="19">
        <v>100</v>
      </c>
      <c r="F46" s="19">
        <f t="shared" si="3"/>
        <v>14</v>
      </c>
      <c r="G46" s="19">
        <v>7</v>
      </c>
      <c r="H46" s="19">
        <f t="shared" si="4"/>
        <v>8.6100861008610092</v>
      </c>
      <c r="I46" s="19">
        <v>122.52211349000193</v>
      </c>
      <c r="J46" s="19">
        <v>201.06192982974676</v>
      </c>
      <c r="K46" s="19">
        <f t="shared" si="0"/>
        <v>-315.06250000000006</v>
      </c>
      <c r="L46" s="21">
        <f t="shared" si="1"/>
        <v>13.241752149923361</v>
      </c>
      <c r="M46" s="19">
        <v>224</v>
      </c>
      <c r="N46" s="19">
        <v>-392.57</v>
      </c>
      <c r="O46" s="22">
        <f t="shared" si="2"/>
        <v>13.162160645255</v>
      </c>
      <c r="P46" s="23"/>
    </row>
    <row r="47" spans="1:16" x14ac:dyDescent="0.25">
      <c r="A47" s="18" t="s">
        <v>52</v>
      </c>
      <c r="B47" s="19" t="s">
        <v>43</v>
      </c>
      <c r="C47" s="20">
        <v>46279</v>
      </c>
      <c r="D47" s="19" t="s">
        <v>50</v>
      </c>
      <c r="E47" s="19">
        <v>80</v>
      </c>
      <c r="F47" s="19">
        <f t="shared" si="3"/>
        <v>34</v>
      </c>
      <c r="G47" s="19">
        <v>17</v>
      </c>
      <c r="H47" s="19">
        <f t="shared" si="4"/>
        <v>20.910209102091024</v>
      </c>
      <c r="I47" s="19">
        <v>122.52211349000193</v>
      </c>
      <c r="J47" s="19">
        <v>201.06192982974676</v>
      </c>
      <c r="K47" s="19">
        <f t="shared" si="0"/>
        <v>-315.06250000000006</v>
      </c>
      <c r="L47" s="21">
        <f t="shared" si="1"/>
        <v>13.241752149923361</v>
      </c>
      <c r="M47" s="19">
        <v>224</v>
      </c>
      <c r="N47" s="19">
        <v>-401</v>
      </c>
      <c r="O47" s="22">
        <f t="shared" si="2"/>
        <v>13.070508373983975</v>
      </c>
      <c r="P47" s="23"/>
    </row>
    <row r="48" spans="1:16" x14ac:dyDescent="0.25">
      <c r="A48" s="18" t="s">
        <v>54</v>
      </c>
      <c r="B48" s="19" t="s">
        <v>43</v>
      </c>
      <c r="C48" s="20">
        <v>46279</v>
      </c>
      <c r="D48" s="19" t="s">
        <v>50</v>
      </c>
      <c r="E48" s="19">
        <v>120</v>
      </c>
      <c r="F48" s="19">
        <f t="shared" si="3"/>
        <v>10</v>
      </c>
      <c r="G48" s="19">
        <v>5</v>
      </c>
      <c r="H48" s="19">
        <f t="shared" si="4"/>
        <v>6.1500615006150063</v>
      </c>
      <c r="I48" s="19">
        <v>78.539816339744831</v>
      </c>
      <c r="J48" s="19">
        <v>78.539816339744831</v>
      </c>
      <c r="K48" s="19">
        <f t="shared" si="0"/>
        <v>124</v>
      </c>
      <c r="L48" s="21">
        <f t="shared" si="1"/>
        <v>10.601886624558858</v>
      </c>
      <c r="M48" s="19">
        <v>89.63</v>
      </c>
      <c r="N48" s="19">
        <v>-20.87</v>
      </c>
      <c r="O48" s="22">
        <f t="shared" si="2"/>
        <v>10.570655910877862</v>
      </c>
      <c r="P48" s="23" t="s">
        <v>53</v>
      </c>
    </row>
    <row r="49" spans="1:16" x14ac:dyDescent="0.25">
      <c r="A49" s="18" t="s">
        <v>54</v>
      </c>
      <c r="B49" s="19" t="s">
        <v>43</v>
      </c>
      <c r="C49" s="20">
        <v>46279</v>
      </c>
      <c r="D49" s="19" t="s">
        <v>50</v>
      </c>
      <c r="E49" s="19">
        <v>135</v>
      </c>
      <c r="F49" s="19">
        <f t="shared" si="3"/>
        <v>10</v>
      </c>
      <c r="G49" s="19">
        <v>5</v>
      </c>
      <c r="H49" s="19">
        <f t="shared" si="4"/>
        <v>6.1500615006150063</v>
      </c>
      <c r="I49" s="19">
        <v>78.539816339744831</v>
      </c>
      <c r="J49" s="19">
        <v>78.539816339744831</v>
      </c>
      <c r="K49" s="19">
        <f t="shared" si="0"/>
        <v>124</v>
      </c>
      <c r="L49" s="21">
        <f t="shared" si="1"/>
        <v>10.601886624558858</v>
      </c>
      <c r="M49" s="19">
        <v>89.63</v>
      </c>
      <c r="N49" s="19">
        <v>-15.83</v>
      </c>
      <c r="O49" s="22">
        <f t="shared" si="2"/>
        <v>10.597826829429037</v>
      </c>
      <c r="P49" s="23" t="s">
        <v>53</v>
      </c>
    </row>
    <row r="50" spans="1:16" x14ac:dyDescent="0.25">
      <c r="A50" s="18" t="s">
        <v>54</v>
      </c>
      <c r="B50" s="19" t="s">
        <v>43</v>
      </c>
      <c r="C50" s="20">
        <v>46279</v>
      </c>
      <c r="D50" s="19" t="s">
        <v>50</v>
      </c>
      <c r="E50" s="19">
        <v>100</v>
      </c>
      <c r="F50" s="19">
        <f t="shared" si="3"/>
        <v>14</v>
      </c>
      <c r="G50" s="19">
        <v>7</v>
      </c>
      <c r="H50" s="19">
        <f t="shared" si="4"/>
        <v>8.6100861008610092</v>
      </c>
      <c r="I50" s="19">
        <v>78.539816339744831</v>
      </c>
      <c r="J50" s="19">
        <v>78.539816339744831</v>
      </c>
      <c r="K50" s="19">
        <f t="shared" si="0"/>
        <v>124</v>
      </c>
      <c r="L50" s="21">
        <f t="shared" si="1"/>
        <v>10.601886624558858</v>
      </c>
      <c r="M50" s="19">
        <v>89.63</v>
      </c>
      <c r="N50" s="19">
        <v>-23.83</v>
      </c>
      <c r="O50" s="22">
        <f t="shared" si="2"/>
        <v>10.5546657845433</v>
      </c>
      <c r="P50" s="23" t="s">
        <v>53</v>
      </c>
    </row>
    <row r="51" spans="1:16" x14ac:dyDescent="0.25">
      <c r="A51" s="18" t="s">
        <v>54</v>
      </c>
      <c r="B51" s="19" t="s">
        <v>43</v>
      </c>
      <c r="C51" s="20">
        <v>46279</v>
      </c>
      <c r="D51" s="19" t="s">
        <v>50</v>
      </c>
      <c r="E51" s="19">
        <v>80</v>
      </c>
      <c r="F51" s="19">
        <f t="shared" si="3"/>
        <v>30</v>
      </c>
      <c r="G51" s="19">
        <v>15</v>
      </c>
      <c r="H51" s="19">
        <f>G51/0.813</f>
        <v>18.450184501845019</v>
      </c>
      <c r="I51" s="19">
        <v>78.539816339744831</v>
      </c>
      <c r="J51" s="19">
        <v>78.539816339744831</v>
      </c>
      <c r="K51" s="19">
        <f t="shared" si="0"/>
        <v>124</v>
      </c>
      <c r="L51" s="21">
        <f t="shared" si="1"/>
        <v>10.601886624558858</v>
      </c>
      <c r="M51" s="19">
        <v>89.63</v>
      </c>
      <c r="N51" s="19">
        <v>-36.82</v>
      </c>
      <c r="O51" s="22">
        <f t="shared" si="2"/>
        <v>10.484204549839868</v>
      </c>
      <c r="P51" s="23" t="s">
        <v>53</v>
      </c>
    </row>
    <row r="52" spans="1:16" x14ac:dyDescent="0.25">
      <c r="A52" s="24" t="s">
        <v>49</v>
      </c>
      <c r="B52" s="19" t="s">
        <v>43</v>
      </c>
      <c r="C52" s="25">
        <v>46279</v>
      </c>
      <c r="D52" s="7" t="s">
        <v>55</v>
      </c>
      <c r="E52" s="7">
        <v>120</v>
      </c>
      <c r="F52" s="19">
        <f>G52/0.75</f>
        <v>340</v>
      </c>
      <c r="G52" s="7">
        <v>255</v>
      </c>
      <c r="H52" s="19">
        <f>G52/0.625</f>
        <v>408</v>
      </c>
      <c r="I52" s="7">
        <v>201.06192982974676</v>
      </c>
      <c r="J52" s="7">
        <v>201.06192982974676</v>
      </c>
      <c r="K52" s="7">
        <f t="shared" si="0"/>
        <v>124</v>
      </c>
      <c r="L52" s="26">
        <f t="shared" si="1"/>
        <v>16.963018599294173</v>
      </c>
      <c r="M52" s="7">
        <v>222</v>
      </c>
      <c r="N52" s="7">
        <v>9.16</v>
      </c>
      <c r="O52" s="22">
        <f t="shared" si="2"/>
        <v>16.889296522064381</v>
      </c>
      <c r="P52" s="8" t="s">
        <v>56</v>
      </c>
    </row>
    <row r="53" spans="1:16" x14ac:dyDescent="0.25">
      <c r="A53" s="24" t="s">
        <v>49</v>
      </c>
      <c r="B53" s="19" t="s">
        <v>43</v>
      </c>
      <c r="C53" s="25">
        <v>46279</v>
      </c>
      <c r="D53" s="7" t="s">
        <v>57</v>
      </c>
      <c r="E53" s="19">
        <v>100</v>
      </c>
      <c r="F53" s="19">
        <f t="shared" si="3"/>
        <v>58</v>
      </c>
      <c r="G53" s="7">
        <v>29</v>
      </c>
      <c r="H53" s="19">
        <f t="shared" si="4"/>
        <v>35.670356703567037</v>
      </c>
      <c r="I53" s="7">
        <v>201.06192982974676</v>
      </c>
      <c r="J53" s="7">
        <v>201.06192982974676</v>
      </c>
      <c r="K53" s="7">
        <f t="shared" si="0"/>
        <v>124</v>
      </c>
      <c r="L53" s="26">
        <f t="shared" si="1"/>
        <v>16.963018599294173</v>
      </c>
      <c r="M53" s="7">
        <v>222</v>
      </c>
      <c r="N53" s="7">
        <v>2.15</v>
      </c>
      <c r="O53" s="22">
        <f t="shared" si="2"/>
        <v>16.830534636959939</v>
      </c>
      <c r="P53" s="8" t="s">
        <v>58</v>
      </c>
    </row>
    <row r="54" spans="1:16" x14ac:dyDescent="0.25">
      <c r="A54" s="27" t="s">
        <v>49</v>
      </c>
      <c r="B54" s="28" t="s">
        <v>43</v>
      </c>
      <c r="C54" s="29">
        <v>46279</v>
      </c>
      <c r="D54" s="10" t="s">
        <v>59</v>
      </c>
      <c r="E54" s="10">
        <v>120</v>
      </c>
      <c r="F54" s="28">
        <f>G54/0.75</f>
        <v>289.33333333333331</v>
      </c>
      <c r="G54" s="10">
        <v>217</v>
      </c>
      <c r="H54" s="28">
        <f>G54/0.625</f>
        <v>347.2</v>
      </c>
      <c r="I54" s="10">
        <v>201.06192982974676</v>
      </c>
      <c r="J54" s="10">
        <v>201.06192982974676</v>
      </c>
      <c r="K54" s="10">
        <f t="shared" si="0"/>
        <v>124</v>
      </c>
      <c r="L54" s="30">
        <f t="shared" si="1"/>
        <v>16.963018599294173</v>
      </c>
      <c r="M54" s="10">
        <v>207</v>
      </c>
      <c r="N54" s="10">
        <v>83.93</v>
      </c>
      <c r="O54" s="31">
        <f t="shared" si="2"/>
        <v>16.902107138550225</v>
      </c>
      <c r="P54" s="11" t="s">
        <v>60</v>
      </c>
    </row>
    <row r="55" spans="1:16" x14ac:dyDescent="0.25">
      <c r="A55" s="27" t="s">
        <v>61</v>
      </c>
      <c r="B55" s="33" t="s">
        <v>62</v>
      </c>
      <c r="C55" s="29">
        <v>46139</v>
      </c>
      <c r="D55" s="10"/>
      <c r="E55" s="33">
        <v>120</v>
      </c>
      <c r="F55" s="33"/>
      <c r="G55" s="10"/>
      <c r="H55" s="33"/>
      <c r="I55" s="10"/>
      <c r="J55" s="10"/>
      <c r="K55" s="10" t="e">
        <f>(124*I55-1000*(J55-I55))/J55</f>
        <v>#DIV/0!</v>
      </c>
      <c r="L55" s="30" t="e">
        <f>2*SQRT((K55/1000+1)*J55/PI())</f>
        <v>#DIV/0!</v>
      </c>
      <c r="M55" s="10">
        <v>335.6</v>
      </c>
      <c r="N55" s="10">
        <v>-63.6</v>
      </c>
      <c r="O55" s="31">
        <f>2*SQRT((N55/1000+1)*M55/PI())</f>
        <v>20.003073830088368</v>
      </c>
      <c r="P55" s="11"/>
    </row>
    <row r="56" spans="1:16" x14ac:dyDescent="0.25">
      <c r="A56" s="27" t="s">
        <v>61</v>
      </c>
      <c r="B56" s="33" t="s">
        <v>62</v>
      </c>
      <c r="C56" s="25">
        <v>46139</v>
      </c>
      <c r="D56" s="7"/>
      <c r="E56" s="32">
        <v>135</v>
      </c>
      <c r="F56" s="32"/>
      <c r="G56" s="7"/>
      <c r="H56" s="32"/>
      <c r="I56" s="7"/>
      <c r="J56" s="7"/>
      <c r="K56" s="7" t="e">
        <f>(124*I56-1000*(J56-I56))/J56</f>
        <v>#DIV/0!</v>
      </c>
      <c r="L56" s="26" t="e">
        <f>2*SQRT((K56/1000+1)*J56/PI())</f>
        <v>#DIV/0!</v>
      </c>
      <c r="M56" s="7">
        <v>329.3</v>
      </c>
      <c r="N56" s="7">
        <v>-48.74</v>
      </c>
      <c r="O56" s="22">
        <f>2*SQRT((N56/1000+1)*M56/PI())</f>
        <v>19.971033598255428</v>
      </c>
      <c r="P56" s="8"/>
    </row>
    <row r="57" spans="1:16" x14ac:dyDescent="0.25">
      <c r="A57" s="27" t="s">
        <v>61</v>
      </c>
      <c r="B57" s="33" t="s">
        <v>62</v>
      </c>
      <c r="C57" s="25">
        <v>46139</v>
      </c>
      <c r="D57" s="7"/>
      <c r="E57" s="32">
        <v>100</v>
      </c>
      <c r="F57" s="32"/>
      <c r="G57" s="7"/>
      <c r="H57" s="32"/>
      <c r="I57" s="7"/>
      <c r="J57" s="7"/>
      <c r="K57" s="7" t="e">
        <f>(124*I57-1000*(J57-I57))/J57</f>
        <v>#DIV/0!</v>
      </c>
      <c r="L57" s="26" t="e">
        <f>2*SQRT((K57/1000+1)*J57/PI())</f>
        <v>#DIV/0!</v>
      </c>
      <c r="M57" s="7">
        <v>332.4</v>
      </c>
      <c r="N57" s="7">
        <v>-53.52</v>
      </c>
      <c r="O57" s="22">
        <f>2*SQRT((N57/1000+1)*M57/PI())</f>
        <v>20.01434065997757</v>
      </c>
      <c r="P57" s="8"/>
    </row>
    <row r="58" spans="1:16" x14ac:dyDescent="0.25">
      <c r="A58" s="27" t="s">
        <v>61</v>
      </c>
      <c r="B58" s="33" t="s">
        <v>62</v>
      </c>
      <c r="C58" s="25">
        <v>46139</v>
      </c>
      <c r="D58" s="10"/>
      <c r="E58" s="33">
        <v>80</v>
      </c>
      <c r="F58" s="33"/>
      <c r="G58" s="10"/>
      <c r="H58" s="33"/>
      <c r="I58" s="10"/>
      <c r="J58" s="10"/>
      <c r="K58" s="10" t="e">
        <f>(124*I58-1000*(J58-I58))/J58</f>
        <v>#DIV/0!</v>
      </c>
      <c r="L58" s="30" t="e">
        <f>2*SQRT((K58/1000+1)*J58/PI())</f>
        <v>#DIV/0!</v>
      </c>
      <c r="M58" s="10">
        <v>318.7</v>
      </c>
      <c r="N58" s="10">
        <v>-14.93</v>
      </c>
      <c r="O58" s="31">
        <f>2*SQRT((N58/1000+1)*M58/PI())</f>
        <v>19.993076950897112</v>
      </c>
      <c r="P58" s="11"/>
    </row>
    <row r="60" spans="1:16" x14ac:dyDescent="0.25">
      <c r="A60" s="1" t="s">
        <v>74</v>
      </c>
    </row>
    <row r="61" spans="1:16" x14ac:dyDescent="0.25">
      <c r="A61" s="36" t="s">
        <v>26</v>
      </c>
      <c r="B61" t="s">
        <v>34</v>
      </c>
      <c r="C61" t="s">
        <v>35</v>
      </c>
      <c r="D61" t="s">
        <v>36</v>
      </c>
      <c r="E61" t="s">
        <v>37</v>
      </c>
    </row>
    <row r="62" spans="1:16" x14ac:dyDescent="0.25">
      <c r="A62" t="s">
        <v>66</v>
      </c>
      <c r="B62">
        <v>597.7857894892403</v>
      </c>
      <c r="C62">
        <v>804.24771931898704</v>
      </c>
      <c r="D62">
        <v>-164.5469284577388</v>
      </c>
      <c r="E62">
        <v>29.248999047134511</v>
      </c>
    </row>
    <row r="63" spans="1:16" x14ac:dyDescent="0.25">
      <c r="A63" t="s">
        <v>67</v>
      </c>
      <c r="B63">
        <v>194.31192982974699</v>
      </c>
      <c r="C63">
        <v>201.06192982974676</v>
      </c>
      <c r="D63">
        <v>86.265357711307217</v>
      </c>
      <c r="E63">
        <v>16.675848751235861</v>
      </c>
    </row>
    <row r="64" spans="1:16" x14ac:dyDescent="0.25">
      <c r="A64" t="s">
        <v>68</v>
      </c>
      <c r="B64">
        <v>188.91192982974698</v>
      </c>
      <c r="C64">
        <v>201.06192982974676</v>
      </c>
      <c r="D64">
        <v>56.077643880351921</v>
      </c>
      <c r="E64">
        <v>16.442502146369634</v>
      </c>
    </row>
    <row r="65" spans="1:5" x14ac:dyDescent="0.25">
      <c r="A65" t="s">
        <v>69</v>
      </c>
      <c r="B65">
        <v>117.12211349000199</v>
      </c>
      <c r="C65">
        <v>201.06192982974676</v>
      </c>
      <c r="D65">
        <v>-345.25021383095486</v>
      </c>
      <c r="E65">
        <v>12.946657686803784</v>
      </c>
    </row>
    <row r="66" spans="1:5" x14ac:dyDescent="0.25">
      <c r="A66" t="s">
        <v>70</v>
      </c>
      <c r="B66">
        <v>71.789816339744803</v>
      </c>
      <c r="C66">
        <v>78.539816339744831</v>
      </c>
      <c r="D66">
        <v>27.3993157409428</v>
      </c>
      <c r="E66">
        <v>10.136070815365009</v>
      </c>
    </row>
    <row r="67" spans="1:5" x14ac:dyDescent="0.25">
      <c r="A67" t="s">
        <v>71</v>
      </c>
      <c r="B67">
        <v>6.75</v>
      </c>
      <c r="C67">
        <v>15</v>
      </c>
      <c r="D67">
        <v>-494.2</v>
      </c>
      <c r="E67">
        <v>3.1080650614016561</v>
      </c>
    </row>
    <row r="68" spans="1:5" x14ac:dyDescent="0.25">
      <c r="A68" t="s">
        <v>72</v>
      </c>
      <c r="B68">
        <v>12.15</v>
      </c>
      <c r="C68">
        <v>25</v>
      </c>
      <c r="D68">
        <v>-453.73599999999999</v>
      </c>
      <c r="E68">
        <v>4.169906853471697</v>
      </c>
    </row>
    <row r="69" spans="1:5" x14ac:dyDescent="0.25">
      <c r="A69" t="s">
        <v>73</v>
      </c>
      <c r="B69">
        <v>17.55</v>
      </c>
      <c r="C69">
        <v>35</v>
      </c>
      <c r="D69">
        <v>-436.39428571428567</v>
      </c>
      <c r="E69">
        <v>5.0116043247003015</v>
      </c>
    </row>
  </sheetData>
  <mergeCells count="2">
    <mergeCell ref="I22:L22"/>
    <mergeCell ref="M22:O22"/>
  </mergeCells>
  <conditionalFormatting sqref="A17:A18">
    <cfRule type="cellIs" dxfId="19" priority="1" operator="equal">
      <formula>"fail"</formula>
    </cfRule>
    <cfRule type="expression" dxfId="18" priority="2">
      <formula>ISERROR(A17)</formula>
    </cfRule>
    <cfRule type="beginsWith" dxfId="17" priority="3" stopIfTrue="1" operator="beginsWith" text="******">
      <formula>LEFT(A17,LEN("******"))="******"</formula>
    </cfRule>
    <cfRule type="beginsWith" dxfId="16" priority="4" stopIfTrue="1" operator="beginsWith" text="*****">
      <formula>LEFT(A17,LEN("*****"))="*****"</formula>
    </cfRule>
    <cfRule type="beginsWith" dxfId="15" priority="5" stopIfTrue="1" operator="beginsWith" text="****">
      <formula>LEFT(A17,LEN("****"))="****"</formula>
    </cfRule>
    <cfRule type="expression" dxfId="14" priority="6" stopIfTrue="1">
      <formula>AND(LEFT(A17,1)="*",EXACT(print_mask_astericks,"on"))</formula>
    </cfRule>
    <cfRule type="beginsWith" dxfId="13" priority="7" stopIfTrue="1" operator="beginsWith" text="***">
      <formula>LEFT(A17,LEN("***"))="***"</formula>
    </cfRule>
    <cfRule type="beginsWith" dxfId="12" priority="8" operator="beginsWith" text="**">
      <formula>LEFT(A17,LEN("**"))="**"</formula>
    </cfRule>
    <cfRule type="beginsWith" dxfId="11" priority="9" operator="beginsWith" text="*">
      <formula>LEFT(A17,LEN("*"))="*"</formula>
    </cfRule>
    <cfRule type="expression" dxfId="10" priority="10">
      <formula>EXACT(print_mask_shading,"on")</formula>
    </cfRule>
  </conditionalFormatting>
  <conditionalFormatting sqref="A20:I21">
    <cfRule type="cellIs" dxfId="9" priority="11" operator="equal">
      <formula>"fail"</formula>
    </cfRule>
    <cfRule type="expression" dxfId="8" priority="12">
      <formula>ISERROR(A20)</formula>
    </cfRule>
    <cfRule type="beginsWith" dxfId="7" priority="13" stopIfTrue="1" operator="beginsWith" text="******">
      <formula>LEFT(A20,LEN("******"))="******"</formula>
    </cfRule>
    <cfRule type="beginsWith" dxfId="6" priority="14" stopIfTrue="1" operator="beginsWith" text="*****">
      <formula>LEFT(A20,LEN("*****"))="*****"</formula>
    </cfRule>
    <cfRule type="beginsWith" dxfId="5" priority="15" stopIfTrue="1" operator="beginsWith" text="****">
      <formula>LEFT(A20,LEN("****"))="****"</formula>
    </cfRule>
    <cfRule type="expression" dxfId="4" priority="16" stopIfTrue="1">
      <formula>AND(LEFT(A20,1)="*",EXACT(print_mask_astericks,"on"))</formula>
    </cfRule>
    <cfRule type="beginsWith" dxfId="3" priority="17" stopIfTrue="1" operator="beginsWith" text="***">
      <formula>LEFT(A20,LEN("***"))="***"</formula>
    </cfRule>
    <cfRule type="beginsWith" dxfId="2" priority="18" operator="beginsWith" text="**">
      <formula>LEFT(A20,LEN("**"))="**"</formula>
    </cfRule>
    <cfRule type="beginsWith" dxfId="1" priority="19" operator="beginsWith" text="*">
      <formula>LEFT(A20,LEN("*"))="*"</formula>
    </cfRule>
    <cfRule type="expression" dxfId="0" priority="20">
      <formula>EXACT(print_mask_shading,"on")</formula>
    </cfRule>
  </conditionalFormatting>
  <pageMargins left="0.7" right="0.7" top="0.75" bottom="0.75" header="0.3" footer="0.3"/>
  <pageSetup orientation="portrait" r:id="rId1"/>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Memorial Hospital at Gulfport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 Winter</dc:creator>
  <cp:lastModifiedBy>David S. Winter</cp:lastModifiedBy>
  <dcterms:created xsi:type="dcterms:W3CDTF">2026-09-15T21:55:35Z</dcterms:created>
  <dcterms:modified xsi:type="dcterms:W3CDTF">2026-09-16T16:34:00Z</dcterms:modified>
</cp:coreProperties>
</file>